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NANC.PLAN-OBRASCI\FIN.PLAN 2023.-25\FIN. PLAN 2023.-25\"/>
    </mc:Choice>
  </mc:AlternateContent>
  <bookViews>
    <workbookView xWindow="0" yWindow="0" windowWidth="28800" windowHeight="1272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 POSEBNI DIO - RASHODI" sheetId="2" r:id="rId5"/>
    <sheet name="POSEBNI DIO - PRIHODI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6" i="1"/>
  <c r="M27" i="1"/>
  <c r="M26" i="1"/>
  <c r="O13" i="1"/>
  <c r="O12" i="1"/>
  <c r="M13" i="1"/>
  <c r="M12" i="1"/>
  <c r="O10" i="1"/>
  <c r="O9" i="1"/>
  <c r="M10" i="1"/>
  <c r="M9" i="1"/>
  <c r="K27" i="1"/>
  <c r="K26" i="1"/>
  <c r="I27" i="1"/>
  <c r="I26" i="1"/>
  <c r="K13" i="1"/>
  <c r="K12" i="1"/>
  <c r="I13" i="1"/>
  <c r="I12" i="1"/>
  <c r="K10" i="1"/>
  <c r="K9" i="1"/>
  <c r="I10" i="1"/>
  <c r="I9" i="1"/>
  <c r="H11" i="1"/>
  <c r="I11" i="1"/>
  <c r="J11" i="1"/>
  <c r="K11" i="1"/>
  <c r="L11" i="1"/>
  <c r="M11" i="1"/>
  <c r="N11" i="1"/>
  <c r="O11" i="1"/>
  <c r="G11" i="1"/>
  <c r="G14" i="1" s="1"/>
  <c r="G13" i="1"/>
  <c r="G12" i="1"/>
  <c r="G10" i="1"/>
  <c r="G9" i="1"/>
  <c r="F11" i="1" l="1"/>
  <c r="E173" i="2"/>
  <c r="G173" i="2"/>
  <c r="H173" i="2"/>
  <c r="I173" i="2"/>
  <c r="J173" i="2"/>
  <c r="K173" i="2"/>
  <c r="L173" i="2"/>
  <c r="C173" i="2"/>
  <c r="G8" i="1"/>
  <c r="H8" i="1"/>
  <c r="H14" i="1" s="1"/>
  <c r="I8" i="1"/>
  <c r="I14" i="1" s="1"/>
  <c r="J8" i="1"/>
  <c r="J14" i="1" s="1"/>
  <c r="K8" i="1"/>
  <c r="K14" i="1" s="1"/>
  <c r="L8" i="1"/>
  <c r="L14" i="1" s="1"/>
  <c r="M8" i="1"/>
  <c r="M14" i="1" s="1"/>
  <c r="N8" i="1"/>
  <c r="N14" i="1" s="1"/>
  <c r="O8" i="1"/>
  <c r="O14" i="1" s="1"/>
  <c r="F8" i="1"/>
  <c r="F14" i="1" s="1"/>
  <c r="G133" i="3"/>
  <c r="I133" i="3"/>
  <c r="J133" i="3"/>
  <c r="K133" i="3"/>
  <c r="L133" i="3"/>
  <c r="M133" i="3"/>
  <c r="N133" i="3"/>
  <c r="E133" i="3"/>
  <c r="G146" i="3"/>
  <c r="I146" i="3"/>
  <c r="J146" i="3"/>
  <c r="K146" i="3"/>
  <c r="L146" i="3"/>
  <c r="M146" i="3"/>
  <c r="N146" i="3"/>
  <c r="E146" i="3"/>
  <c r="G142" i="3"/>
  <c r="I142" i="3"/>
  <c r="J142" i="3"/>
  <c r="J139" i="3" s="1"/>
  <c r="K142" i="3"/>
  <c r="L142" i="3"/>
  <c r="L139" i="3" s="1"/>
  <c r="M142" i="3"/>
  <c r="M139" i="3" s="1"/>
  <c r="N142" i="3"/>
  <c r="N139" i="3" s="1"/>
  <c r="E142" i="3"/>
  <c r="E139" i="3" s="1"/>
  <c r="G129" i="3"/>
  <c r="G123" i="3" s="1"/>
  <c r="I129" i="3"/>
  <c r="I123" i="3" s="1"/>
  <c r="J129" i="3"/>
  <c r="J123" i="3" s="1"/>
  <c r="K129" i="3"/>
  <c r="K123" i="3" s="1"/>
  <c r="L129" i="3"/>
  <c r="L123" i="3" s="1"/>
  <c r="M129" i="3"/>
  <c r="M123" i="3" s="1"/>
  <c r="N129" i="3"/>
  <c r="N123" i="3" s="1"/>
  <c r="E129" i="3"/>
  <c r="E123" i="3" s="1"/>
  <c r="G119" i="3"/>
  <c r="I119" i="3"/>
  <c r="J119" i="3"/>
  <c r="K119" i="3"/>
  <c r="L119" i="3"/>
  <c r="M119" i="3"/>
  <c r="N119" i="3"/>
  <c r="E119" i="3"/>
  <c r="G113" i="3"/>
  <c r="I113" i="3"/>
  <c r="J113" i="3"/>
  <c r="K113" i="3"/>
  <c r="L113" i="3"/>
  <c r="M113" i="3"/>
  <c r="N113" i="3"/>
  <c r="E113" i="3"/>
  <c r="F103" i="3"/>
  <c r="G103" i="3"/>
  <c r="I103" i="3"/>
  <c r="J103" i="3"/>
  <c r="K103" i="3"/>
  <c r="L103" i="3"/>
  <c r="M103" i="3"/>
  <c r="N103" i="3"/>
  <c r="E103" i="3"/>
  <c r="G97" i="3"/>
  <c r="I97" i="3"/>
  <c r="J97" i="3"/>
  <c r="K97" i="3"/>
  <c r="L97" i="3"/>
  <c r="M97" i="3"/>
  <c r="N97" i="3"/>
  <c r="E97" i="3"/>
  <c r="G89" i="3"/>
  <c r="I89" i="3"/>
  <c r="J89" i="3"/>
  <c r="K89" i="3"/>
  <c r="L89" i="3"/>
  <c r="M89" i="3"/>
  <c r="N89" i="3"/>
  <c r="E89" i="3"/>
  <c r="G86" i="3"/>
  <c r="I86" i="3"/>
  <c r="J86" i="3"/>
  <c r="K86" i="3"/>
  <c r="L86" i="3"/>
  <c r="M86" i="3"/>
  <c r="N86" i="3"/>
  <c r="E86" i="3"/>
  <c r="G80" i="3"/>
  <c r="I80" i="3"/>
  <c r="J80" i="3"/>
  <c r="K80" i="3"/>
  <c r="L80" i="3"/>
  <c r="M80" i="3"/>
  <c r="N80" i="3"/>
  <c r="E80" i="3"/>
  <c r="G76" i="3"/>
  <c r="I76" i="3"/>
  <c r="J76" i="3"/>
  <c r="K76" i="3"/>
  <c r="L76" i="3"/>
  <c r="M76" i="3"/>
  <c r="N76" i="3"/>
  <c r="E76" i="3"/>
  <c r="G73" i="3"/>
  <c r="I73" i="3"/>
  <c r="I71" i="3" s="1"/>
  <c r="J73" i="3"/>
  <c r="J71" i="3" s="1"/>
  <c r="K73" i="3"/>
  <c r="L73" i="3"/>
  <c r="M73" i="3"/>
  <c r="N73" i="3"/>
  <c r="E73" i="3"/>
  <c r="G65" i="3"/>
  <c r="I65" i="3"/>
  <c r="J65" i="3"/>
  <c r="K65" i="3"/>
  <c r="L65" i="3"/>
  <c r="M65" i="3"/>
  <c r="N65" i="3"/>
  <c r="E65" i="3"/>
  <c r="G61" i="3"/>
  <c r="G59" i="3" s="1"/>
  <c r="I61" i="3"/>
  <c r="I59" i="3" s="1"/>
  <c r="J61" i="3"/>
  <c r="K61" i="3"/>
  <c r="L61" i="3"/>
  <c r="M61" i="3"/>
  <c r="M59" i="3" s="1"/>
  <c r="N61" i="3"/>
  <c r="N59" i="3" s="1"/>
  <c r="E61" i="3"/>
  <c r="E59" i="3" s="1"/>
  <c r="F15" i="8"/>
  <c r="C15" i="8"/>
  <c r="D15" i="8"/>
  <c r="E15" i="8"/>
  <c r="F24" i="3"/>
  <c r="G24" i="3"/>
  <c r="H24" i="3"/>
  <c r="I24" i="3"/>
  <c r="J24" i="3"/>
  <c r="K24" i="3"/>
  <c r="L24" i="3"/>
  <c r="M24" i="3"/>
  <c r="N24" i="3"/>
  <c r="E24" i="3"/>
  <c r="F11" i="3"/>
  <c r="G11" i="3"/>
  <c r="H11" i="3"/>
  <c r="I11" i="3"/>
  <c r="J11" i="3"/>
  <c r="K11" i="3"/>
  <c r="L11" i="3"/>
  <c r="M11" i="3"/>
  <c r="N11" i="3"/>
  <c r="E11" i="3"/>
  <c r="F18" i="3"/>
  <c r="G18" i="3"/>
  <c r="H18" i="3"/>
  <c r="I18" i="3"/>
  <c r="J18" i="3"/>
  <c r="K18" i="3"/>
  <c r="L18" i="3"/>
  <c r="M18" i="3"/>
  <c r="N18" i="3"/>
  <c r="E18" i="3"/>
  <c r="F20" i="3"/>
  <c r="G20" i="3"/>
  <c r="H20" i="3"/>
  <c r="I20" i="3"/>
  <c r="J20" i="3"/>
  <c r="K20" i="3"/>
  <c r="L20" i="3"/>
  <c r="M20" i="3"/>
  <c r="N20" i="3"/>
  <c r="E20" i="3"/>
  <c r="F29" i="3"/>
  <c r="G29" i="3"/>
  <c r="H29" i="3"/>
  <c r="I29" i="3"/>
  <c r="J29" i="3"/>
  <c r="K29" i="3"/>
  <c r="L29" i="3"/>
  <c r="M29" i="3"/>
  <c r="N29" i="3"/>
  <c r="E29" i="3"/>
  <c r="F35" i="3"/>
  <c r="F34" i="3" s="1"/>
  <c r="G35" i="3"/>
  <c r="G34" i="3" s="1"/>
  <c r="H35" i="3"/>
  <c r="H34" i="3" s="1"/>
  <c r="I35" i="3"/>
  <c r="I34" i="3" s="1"/>
  <c r="J35" i="3"/>
  <c r="J34" i="3" s="1"/>
  <c r="K35" i="3"/>
  <c r="K34" i="3" s="1"/>
  <c r="L35" i="3"/>
  <c r="L34" i="3" s="1"/>
  <c r="M35" i="3"/>
  <c r="M34" i="3" s="1"/>
  <c r="N35" i="3"/>
  <c r="N34" i="3" s="1"/>
  <c r="E35" i="3"/>
  <c r="E34" i="3" s="1"/>
  <c r="N39" i="3"/>
  <c r="E39" i="3"/>
  <c r="F40" i="3"/>
  <c r="F39" i="3" s="1"/>
  <c r="G40" i="3"/>
  <c r="G39" i="3" s="1"/>
  <c r="H40" i="3"/>
  <c r="H39" i="3" s="1"/>
  <c r="I40" i="3"/>
  <c r="I39" i="3" s="1"/>
  <c r="J40" i="3"/>
  <c r="J39" i="3" s="1"/>
  <c r="K40" i="3"/>
  <c r="K39" i="3" s="1"/>
  <c r="L40" i="3"/>
  <c r="L39" i="3" s="1"/>
  <c r="M40" i="3"/>
  <c r="M39" i="3" s="1"/>
  <c r="N40" i="3"/>
  <c r="E40" i="3"/>
  <c r="L59" i="3" l="1"/>
  <c r="K59" i="3"/>
  <c r="K58" i="3" s="1"/>
  <c r="E71" i="3"/>
  <c r="G71" i="3"/>
  <c r="G58" i="3" s="1"/>
  <c r="J59" i="3"/>
  <c r="J58" i="3" s="1"/>
  <c r="N71" i="3"/>
  <c r="N58" i="3" s="1"/>
  <c r="K139" i="3"/>
  <c r="M71" i="3"/>
  <c r="M58" i="3" s="1"/>
  <c r="L71" i="3"/>
  <c r="I139" i="3"/>
  <c r="K71" i="3"/>
  <c r="G139" i="3"/>
  <c r="I58" i="3"/>
  <c r="N10" i="3"/>
  <c r="N50" i="3" s="1"/>
  <c r="L10" i="3"/>
  <c r="F10" i="3"/>
  <c r="F50" i="3" s="1"/>
  <c r="G10" i="3"/>
  <c r="G50" i="3" s="1"/>
  <c r="L50" i="3"/>
  <c r="M10" i="3"/>
  <c r="M50" i="3" s="1"/>
  <c r="H10" i="3"/>
  <c r="H50" i="3" s="1"/>
  <c r="K10" i="3"/>
  <c r="K50" i="3" s="1"/>
  <c r="J10" i="3"/>
  <c r="J50" i="3" s="1"/>
  <c r="I10" i="3"/>
  <c r="I50" i="3" s="1"/>
  <c r="E10" i="3"/>
  <c r="E50" i="3" s="1"/>
  <c r="L35" i="8"/>
  <c r="J35" i="8"/>
  <c r="J34" i="8" s="1"/>
  <c r="L31" i="8"/>
  <c r="J31" i="8"/>
  <c r="L24" i="8"/>
  <c r="J24" i="8"/>
  <c r="L19" i="8"/>
  <c r="L18" i="8"/>
  <c r="L17" i="8"/>
  <c r="J19" i="8"/>
  <c r="J18" i="8"/>
  <c r="J17" i="8"/>
  <c r="F54" i="8"/>
  <c r="F53" i="8"/>
  <c r="F52" i="8"/>
  <c r="F51" i="8" s="1"/>
  <c r="F49" i="8"/>
  <c r="F48" i="8" s="1"/>
  <c r="F46" i="8"/>
  <c r="F45" i="8"/>
  <c r="F44" i="8" s="1"/>
  <c r="F42" i="8"/>
  <c r="F41" i="8" s="1"/>
  <c r="F38" i="8"/>
  <c r="F37" i="8" s="1"/>
  <c r="F28" i="8"/>
  <c r="F27" i="8"/>
  <c r="E9" i="8"/>
  <c r="G9" i="8"/>
  <c r="I9" i="8"/>
  <c r="J9" i="8"/>
  <c r="K9" i="8"/>
  <c r="L9" i="8"/>
  <c r="C9" i="8"/>
  <c r="E12" i="8"/>
  <c r="G12" i="8"/>
  <c r="I12" i="8"/>
  <c r="K12" i="8"/>
  <c r="C12" i="8"/>
  <c r="H35" i="8"/>
  <c r="H34" i="8" s="1"/>
  <c r="F35" i="8"/>
  <c r="F34" i="8" s="1"/>
  <c r="D35" i="8"/>
  <c r="D34" i="8" s="1"/>
  <c r="L34" i="8"/>
  <c r="K34" i="8"/>
  <c r="I34" i="8"/>
  <c r="G34" i="8"/>
  <c r="E34" i="8"/>
  <c r="C34" i="8"/>
  <c r="D54" i="8"/>
  <c r="D53" i="8"/>
  <c r="D52" i="8"/>
  <c r="L51" i="8"/>
  <c r="K51" i="8"/>
  <c r="J51" i="8"/>
  <c r="I51" i="8"/>
  <c r="H51" i="8"/>
  <c r="G51" i="8"/>
  <c r="E51" i="8"/>
  <c r="C51" i="8"/>
  <c r="D49" i="8"/>
  <c r="D48" i="8" s="1"/>
  <c r="L48" i="8"/>
  <c r="K48" i="8"/>
  <c r="J48" i="8"/>
  <c r="I48" i="8"/>
  <c r="H48" i="8"/>
  <c r="G48" i="8"/>
  <c r="E48" i="8"/>
  <c r="C48" i="8"/>
  <c r="D46" i="8"/>
  <c r="D45" i="8"/>
  <c r="D44" i="8" s="1"/>
  <c r="L44" i="8"/>
  <c r="K44" i="8"/>
  <c r="J44" i="8"/>
  <c r="I44" i="8"/>
  <c r="H44" i="8"/>
  <c r="G44" i="8"/>
  <c r="E44" i="8"/>
  <c r="C44" i="8"/>
  <c r="D42" i="8"/>
  <c r="D41" i="8" s="1"/>
  <c r="L41" i="8"/>
  <c r="K41" i="8"/>
  <c r="J41" i="8"/>
  <c r="I41" i="8"/>
  <c r="H41" i="8"/>
  <c r="G41" i="8"/>
  <c r="E41" i="8"/>
  <c r="C41" i="8"/>
  <c r="I39" i="8"/>
  <c r="I37" i="8" s="1"/>
  <c r="G39" i="8"/>
  <c r="G37" i="8" s="1"/>
  <c r="D39" i="8"/>
  <c r="D38" i="8"/>
  <c r="D37" i="8" s="1"/>
  <c r="L37" i="8"/>
  <c r="K37" i="8"/>
  <c r="J37" i="8"/>
  <c r="H37" i="8"/>
  <c r="E37" i="8"/>
  <c r="C37" i="8"/>
  <c r="F32" i="8"/>
  <c r="J30" i="8"/>
  <c r="H31" i="8"/>
  <c r="H30" i="8" s="1"/>
  <c r="F31" i="8"/>
  <c r="D31" i="8"/>
  <c r="D30" i="8" s="1"/>
  <c r="K30" i="8"/>
  <c r="L30" i="8" s="1"/>
  <c r="I30" i="8"/>
  <c r="G30" i="8"/>
  <c r="E30" i="8"/>
  <c r="C30" i="8"/>
  <c r="D27" i="8"/>
  <c r="D26" i="8" s="1"/>
  <c r="L26" i="8"/>
  <c r="K26" i="8"/>
  <c r="J26" i="8"/>
  <c r="I26" i="8"/>
  <c r="H26" i="8"/>
  <c r="G26" i="8"/>
  <c r="E26" i="8"/>
  <c r="C26" i="8"/>
  <c r="H24" i="8"/>
  <c r="F24" i="8"/>
  <c r="D24" i="8"/>
  <c r="F23" i="8"/>
  <c r="D23" i="8"/>
  <c r="L22" i="8"/>
  <c r="J22" i="8"/>
  <c r="H22" i="8"/>
  <c r="F22" i="8"/>
  <c r="D22" i="8"/>
  <c r="K21" i="8"/>
  <c r="K15" i="8" s="1"/>
  <c r="I21" i="8"/>
  <c r="I15" i="8" s="1"/>
  <c r="G21" i="8"/>
  <c r="G15" i="8" s="1"/>
  <c r="E21" i="8"/>
  <c r="C21" i="8"/>
  <c r="H19" i="8"/>
  <c r="F19" i="8"/>
  <c r="D19" i="8"/>
  <c r="H18" i="8"/>
  <c r="F18" i="8"/>
  <c r="D18" i="8"/>
  <c r="H17" i="8"/>
  <c r="F17" i="8"/>
  <c r="D17" i="8"/>
  <c r="K16" i="8"/>
  <c r="I16" i="8"/>
  <c r="G16" i="8"/>
  <c r="E16" i="8"/>
  <c r="C16" i="8"/>
  <c r="L12" i="8"/>
  <c r="J12" i="8"/>
  <c r="H12" i="8"/>
  <c r="F13" i="8"/>
  <c r="F12" i="8" s="1"/>
  <c r="D13" i="8"/>
  <c r="D12" i="8" s="1"/>
  <c r="H9" i="8"/>
  <c r="F10" i="8"/>
  <c r="F9" i="8" s="1"/>
  <c r="D10" i="8"/>
  <c r="D9" i="8" s="1"/>
  <c r="L58" i="3" l="1"/>
  <c r="F30" i="8"/>
  <c r="F26" i="8"/>
  <c r="D51" i="8"/>
  <c r="K8" i="8"/>
  <c r="G8" i="8"/>
  <c r="I8" i="8"/>
  <c r="I7" i="8" s="1"/>
  <c r="L8" i="8"/>
  <c r="D8" i="8"/>
  <c r="F21" i="8"/>
  <c r="F16" i="8"/>
  <c r="H21" i="8"/>
  <c r="H15" i="8" s="1"/>
  <c r="H8" i="8"/>
  <c r="F8" i="8"/>
  <c r="J21" i="8"/>
  <c r="J15" i="8" s="1"/>
  <c r="L21" i="8"/>
  <c r="L15" i="8" s="1"/>
  <c r="C8" i="8"/>
  <c r="C7" i="8" s="1"/>
  <c r="H16" i="8"/>
  <c r="J16" i="8"/>
  <c r="J8" i="8"/>
  <c r="D21" i="8"/>
  <c r="E8" i="8"/>
  <c r="L16" i="8"/>
  <c r="D16" i="8"/>
  <c r="G7" i="8" l="1"/>
  <c r="F7" i="8"/>
  <c r="K7" i="8"/>
  <c r="J7" i="8"/>
  <c r="D7" i="8"/>
  <c r="E7" i="8"/>
  <c r="H7" i="8"/>
  <c r="L7" i="8"/>
  <c r="G138" i="3"/>
  <c r="I138" i="3"/>
  <c r="J138" i="3"/>
  <c r="K138" i="3"/>
  <c r="L138" i="3"/>
  <c r="M138" i="3"/>
  <c r="N138" i="3"/>
  <c r="E138" i="3"/>
  <c r="H154" i="3"/>
  <c r="F154" i="3"/>
  <c r="H152" i="3"/>
  <c r="F152" i="3"/>
  <c r="H150" i="3"/>
  <c r="F150" i="3"/>
  <c r="H148" i="3"/>
  <c r="F148" i="3"/>
  <c r="H147" i="3"/>
  <c r="F147" i="3"/>
  <c r="H144" i="3"/>
  <c r="H143" i="3"/>
  <c r="H142" i="3" s="1"/>
  <c r="F143" i="3"/>
  <c r="F142" i="3" s="1"/>
  <c r="H140" i="3"/>
  <c r="F140" i="3"/>
  <c r="H136" i="3"/>
  <c r="F136" i="3"/>
  <c r="H134" i="3"/>
  <c r="H133" i="3" s="1"/>
  <c r="F134" i="3"/>
  <c r="F133" i="3" s="1"/>
  <c r="H131" i="3"/>
  <c r="H130" i="3"/>
  <c r="F130" i="3"/>
  <c r="F129" i="3" s="1"/>
  <c r="H127" i="3"/>
  <c r="F127" i="3"/>
  <c r="H125" i="3"/>
  <c r="F125" i="3"/>
  <c r="F123" i="3" s="1"/>
  <c r="H121" i="3"/>
  <c r="H120" i="3"/>
  <c r="H119" i="3" s="1"/>
  <c r="F120" i="3"/>
  <c r="F119" i="3" s="1"/>
  <c r="H117" i="3"/>
  <c r="F117" i="3"/>
  <c r="H116" i="3"/>
  <c r="F116" i="3"/>
  <c r="H115" i="3"/>
  <c r="H114" i="3"/>
  <c r="F114" i="3"/>
  <c r="H111" i="3"/>
  <c r="F111" i="3"/>
  <c r="H109" i="3"/>
  <c r="F109" i="3"/>
  <c r="H107" i="3"/>
  <c r="F107" i="3"/>
  <c r="H105" i="3"/>
  <c r="H104" i="3"/>
  <c r="H103" i="3" s="1"/>
  <c r="H102" i="3"/>
  <c r="H100" i="3"/>
  <c r="H99" i="3"/>
  <c r="F99" i="3"/>
  <c r="H98" i="3"/>
  <c r="F98" i="3"/>
  <c r="F97" i="3" s="1"/>
  <c r="H95" i="3"/>
  <c r="H93" i="3"/>
  <c r="F93" i="3"/>
  <c r="H92" i="3"/>
  <c r="F92" i="3"/>
  <c r="F89" i="3" s="1"/>
  <c r="H91" i="3"/>
  <c r="H90" i="3"/>
  <c r="F90" i="3"/>
  <c r="H88" i="3"/>
  <c r="H87" i="3"/>
  <c r="H86" i="3" s="1"/>
  <c r="F87" i="3"/>
  <c r="F86" i="3" s="1"/>
  <c r="H85" i="3"/>
  <c r="F85" i="3"/>
  <c r="H84" i="3"/>
  <c r="F84" i="3"/>
  <c r="H82" i="3"/>
  <c r="F82" i="3"/>
  <c r="H81" i="3"/>
  <c r="F81" i="3"/>
  <c r="H79" i="3"/>
  <c r="F79" i="3"/>
  <c r="H78" i="3"/>
  <c r="F78" i="3"/>
  <c r="H77" i="3"/>
  <c r="H76" i="3" s="1"/>
  <c r="F77" i="3"/>
  <c r="F76" i="3" s="1"/>
  <c r="H75" i="3"/>
  <c r="F75" i="3"/>
  <c r="H74" i="3"/>
  <c r="H73" i="3" s="1"/>
  <c r="F74" i="3"/>
  <c r="H69" i="3"/>
  <c r="F69" i="3"/>
  <c r="H68" i="3"/>
  <c r="F68" i="3"/>
  <c r="H67" i="3"/>
  <c r="F67" i="3"/>
  <c r="H66" i="3"/>
  <c r="H65" i="3" s="1"/>
  <c r="F66" i="3"/>
  <c r="F65" i="3" s="1"/>
  <c r="H64" i="3"/>
  <c r="F64" i="3"/>
  <c r="H63" i="3"/>
  <c r="F63" i="3"/>
  <c r="H62" i="3"/>
  <c r="H61" i="3" s="1"/>
  <c r="H59" i="3" s="1"/>
  <c r="F62" i="3"/>
  <c r="D14" i="2"/>
  <c r="F146" i="3" l="1"/>
  <c r="F139" i="3" s="1"/>
  <c r="F138" i="3" s="1"/>
  <c r="H146" i="3"/>
  <c r="H139" i="3" s="1"/>
  <c r="H138" i="3" s="1"/>
  <c r="H97" i="3"/>
  <c r="F73" i="3"/>
  <c r="F113" i="3"/>
  <c r="H129" i="3"/>
  <c r="H123" i="3" s="1"/>
  <c r="H113" i="3"/>
  <c r="F80" i="3"/>
  <c r="H89" i="3"/>
  <c r="H80" i="3"/>
  <c r="F61" i="3"/>
  <c r="F59" i="3" s="1"/>
  <c r="E58" i="3"/>
  <c r="E158" i="3" s="1"/>
  <c r="G158" i="3"/>
  <c r="I158" i="3"/>
  <c r="M158" i="3"/>
  <c r="L158" i="3"/>
  <c r="K158" i="3"/>
  <c r="J158" i="3"/>
  <c r="N158" i="3"/>
  <c r="E38" i="2"/>
  <c r="G38" i="2"/>
  <c r="H38" i="2"/>
  <c r="I38" i="2"/>
  <c r="J38" i="2"/>
  <c r="K38" i="2"/>
  <c r="L38" i="2"/>
  <c r="C38" i="2"/>
  <c r="L68" i="2"/>
  <c r="E68" i="2"/>
  <c r="G68" i="2"/>
  <c r="H68" i="2"/>
  <c r="I68" i="2"/>
  <c r="J68" i="2"/>
  <c r="K68" i="2"/>
  <c r="F171" i="2"/>
  <c r="F168" i="2"/>
  <c r="F167" i="2"/>
  <c r="F162" i="2"/>
  <c r="F161" i="2" s="1"/>
  <c r="F160" i="2" s="1"/>
  <c r="F159" i="2" s="1"/>
  <c r="F157" i="2"/>
  <c r="F155" i="2" s="1"/>
  <c r="F154" i="2" s="1"/>
  <c r="F152" i="2"/>
  <c r="F151" i="2" s="1"/>
  <c r="F149" i="2"/>
  <c r="F148" i="2" s="1"/>
  <c r="F146" i="2"/>
  <c r="F145" i="2"/>
  <c r="F140" i="2"/>
  <c r="F139" i="2" s="1"/>
  <c r="F138" i="2" s="1"/>
  <c r="F137" i="2" s="1"/>
  <c r="F135" i="2"/>
  <c r="F134" i="2"/>
  <c r="F129" i="2"/>
  <c r="F128" i="2" s="1"/>
  <c r="F127" i="2" s="1"/>
  <c r="F126" i="2" s="1"/>
  <c r="F124" i="2"/>
  <c r="F123" i="2"/>
  <c r="F117" i="2"/>
  <c r="F116" i="2" s="1"/>
  <c r="F115" i="2" s="1"/>
  <c r="F114" i="2" s="1"/>
  <c r="F112" i="2"/>
  <c r="F111" i="2"/>
  <c r="F110" i="2"/>
  <c r="F107" i="2"/>
  <c r="F106" i="2"/>
  <c r="F105" i="2"/>
  <c r="F104" i="2"/>
  <c r="F103" i="2"/>
  <c r="F99" i="2"/>
  <c r="F98" i="2"/>
  <c r="F97" i="2"/>
  <c r="F94" i="2"/>
  <c r="F92" i="2" s="1"/>
  <c r="F87" i="2"/>
  <c r="F86" i="2" s="1"/>
  <c r="F85" i="2" s="1"/>
  <c r="F84" i="2" s="1"/>
  <c r="F82" i="2"/>
  <c r="F80" i="2" s="1"/>
  <c r="F79" i="2" s="1"/>
  <c r="F77" i="2"/>
  <c r="F76" i="2"/>
  <c r="F74" i="2"/>
  <c r="F73" i="2"/>
  <c r="F71" i="2"/>
  <c r="F70" i="2"/>
  <c r="F69" i="2"/>
  <c r="F64" i="2"/>
  <c r="F63" i="2" s="1"/>
  <c r="F62" i="2" s="1"/>
  <c r="F60" i="2"/>
  <c r="F59" i="2"/>
  <c r="F56" i="2"/>
  <c r="F55" i="2"/>
  <c r="F54" i="2"/>
  <c r="F53" i="2"/>
  <c r="F48" i="2"/>
  <c r="F44" i="2"/>
  <c r="F43" i="2"/>
  <c r="F39" i="2"/>
  <c r="F38" i="2" s="1"/>
  <c r="F37" i="2"/>
  <c r="F36" i="2"/>
  <c r="F35" i="2"/>
  <c r="F30" i="2"/>
  <c r="F29" i="2" s="1"/>
  <c r="F28" i="2" s="1"/>
  <c r="F25" i="2"/>
  <c r="F24" i="2"/>
  <c r="F22" i="2"/>
  <c r="F21" i="2"/>
  <c r="F16" i="2"/>
  <c r="F15" i="2" s="1"/>
  <c r="F14" i="2"/>
  <c r="F13" i="2" s="1"/>
  <c r="D121" i="2"/>
  <c r="D120" i="2" s="1"/>
  <c r="D119" i="2" s="1"/>
  <c r="E121" i="2"/>
  <c r="E120" i="2" s="1"/>
  <c r="E119" i="2" s="1"/>
  <c r="G121" i="2"/>
  <c r="G120" i="2" s="1"/>
  <c r="G119" i="2" s="1"/>
  <c r="H121" i="2"/>
  <c r="H120" i="2" s="1"/>
  <c r="H119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C121" i="2"/>
  <c r="E151" i="2"/>
  <c r="G151" i="2"/>
  <c r="H151" i="2"/>
  <c r="I151" i="2"/>
  <c r="J151" i="2"/>
  <c r="K151" i="2"/>
  <c r="K147" i="2" s="1"/>
  <c r="L151" i="2"/>
  <c r="E148" i="2"/>
  <c r="G148" i="2"/>
  <c r="H148" i="2"/>
  <c r="I148" i="2"/>
  <c r="J148" i="2"/>
  <c r="K148" i="2"/>
  <c r="L148" i="2"/>
  <c r="E144" i="2"/>
  <c r="E143" i="2" s="1"/>
  <c r="G144" i="2"/>
  <c r="G143" i="2" s="1"/>
  <c r="H144" i="2"/>
  <c r="H143" i="2" s="1"/>
  <c r="I144" i="2"/>
  <c r="I143" i="2" s="1"/>
  <c r="J144" i="2"/>
  <c r="J143" i="2" s="1"/>
  <c r="K144" i="2"/>
  <c r="K143" i="2" s="1"/>
  <c r="L144" i="2"/>
  <c r="L143" i="2" s="1"/>
  <c r="E101" i="2"/>
  <c r="E100" i="2" s="1"/>
  <c r="G101" i="2"/>
  <c r="G100" i="2" s="1"/>
  <c r="H101" i="2"/>
  <c r="H100" i="2" s="1"/>
  <c r="I101" i="2"/>
  <c r="I100" i="2" s="1"/>
  <c r="J101" i="2"/>
  <c r="J100" i="2" s="1"/>
  <c r="K101" i="2"/>
  <c r="K100" i="2" s="1"/>
  <c r="L101" i="2"/>
  <c r="L100" i="2" s="1"/>
  <c r="E128" i="2"/>
  <c r="E127" i="2" s="1"/>
  <c r="E126" i="2" s="1"/>
  <c r="G128" i="2"/>
  <c r="G127" i="2" s="1"/>
  <c r="G126" i="2" s="1"/>
  <c r="H128" i="2"/>
  <c r="H127" i="2" s="1"/>
  <c r="H126" i="2" s="1"/>
  <c r="I128" i="2"/>
  <c r="I127" i="2" s="1"/>
  <c r="I126" i="2" s="1"/>
  <c r="J128" i="2"/>
  <c r="J127" i="2" s="1"/>
  <c r="J126" i="2" s="1"/>
  <c r="K128" i="2"/>
  <c r="K127" i="2" s="1"/>
  <c r="K126" i="2" s="1"/>
  <c r="L128" i="2"/>
  <c r="L127" i="2" s="1"/>
  <c r="L126" i="2" s="1"/>
  <c r="D116" i="2"/>
  <c r="D115" i="2" s="1"/>
  <c r="D114" i="2" s="1"/>
  <c r="E116" i="2"/>
  <c r="E115" i="2" s="1"/>
  <c r="E114" i="2" s="1"/>
  <c r="G116" i="2"/>
  <c r="G115" i="2" s="1"/>
  <c r="G114" i="2" s="1"/>
  <c r="H116" i="2"/>
  <c r="H115" i="2" s="1"/>
  <c r="H114" i="2" s="1"/>
  <c r="I116" i="2"/>
  <c r="I115" i="2" s="1"/>
  <c r="I114" i="2" s="1"/>
  <c r="J116" i="2"/>
  <c r="J115" i="2" s="1"/>
  <c r="J114" i="2" s="1"/>
  <c r="K116" i="2"/>
  <c r="K115" i="2" s="1"/>
  <c r="K114" i="2" s="1"/>
  <c r="L116" i="2"/>
  <c r="L115" i="2" s="1"/>
  <c r="L114" i="2" s="1"/>
  <c r="E109" i="2"/>
  <c r="E108" i="2" s="1"/>
  <c r="G109" i="2"/>
  <c r="G108" i="2" s="1"/>
  <c r="H109" i="2"/>
  <c r="H108" i="2" s="1"/>
  <c r="I109" i="2"/>
  <c r="I108" i="2" s="1"/>
  <c r="J109" i="2"/>
  <c r="J108" i="2" s="1"/>
  <c r="K109" i="2"/>
  <c r="K108" i="2" s="1"/>
  <c r="L109" i="2"/>
  <c r="L108" i="2" s="1"/>
  <c r="E95" i="2"/>
  <c r="G95" i="2"/>
  <c r="H95" i="2"/>
  <c r="I95" i="2"/>
  <c r="J95" i="2"/>
  <c r="K95" i="2"/>
  <c r="L95" i="2"/>
  <c r="E92" i="2"/>
  <c r="G92" i="2"/>
  <c r="H92" i="2"/>
  <c r="I92" i="2"/>
  <c r="J92" i="2"/>
  <c r="K92" i="2"/>
  <c r="L92" i="2"/>
  <c r="E63" i="2"/>
  <c r="E62" i="2" s="1"/>
  <c r="G63" i="2"/>
  <c r="G62" i="2" s="1"/>
  <c r="H63" i="2"/>
  <c r="H62" i="2" s="1"/>
  <c r="I63" i="2"/>
  <c r="I62" i="2" s="1"/>
  <c r="J63" i="2"/>
  <c r="J62" i="2" s="1"/>
  <c r="K63" i="2"/>
  <c r="K62" i="2" s="1"/>
  <c r="L63" i="2"/>
  <c r="L62" i="2" s="1"/>
  <c r="E58" i="2"/>
  <c r="E57" i="2" s="1"/>
  <c r="G58" i="2"/>
  <c r="G57" i="2" s="1"/>
  <c r="H58" i="2"/>
  <c r="H57" i="2" s="1"/>
  <c r="I58" i="2"/>
  <c r="I57" i="2" s="1"/>
  <c r="J58" i="2"/>
  <c r="J57" i="2" s="1"/>
  <c r="K58" i="2"/>
  <c r="K57" i="2" s="1"/>
  <c r="L58" i="2"/>
  <c r="L57" i="2" s="1"/>
  <c r="C58" i="2"/>
  <c r="E15" i="2"/>
  <c r="G15" i="2"/>
  <c r="H15" i="2"/>
  <c r="I15" i="2"/>
  <c r="J15" i="2"/>
  <c r="K15" i="2"/>
  <c r="L15" i="2"/>
  <c r="E20" i="2"/>
  <c r="G20" i="2"/>
  <c r="H20" i="2"/>
  <c r="I20" i="2"/>
  <c r="J20" i="2"/>
  <c r="K20" i="2"/>
  <c r="L20" i="2"/>
  <c r="E133" i="2"/>
  <c r="E132" i="2" s="1"/>
  <c r="E131" i="2" s="1"/>
  <c r="G133" i="2"/>
  <c r="G132" i="2" s="1"/>
  <c r="G131" i="2" s="1"/>
  <c r="H133" i="2"/>
  <c r="H132" i="2" s="1"/>
  <c r="H131" i="2" s="1"/>
  <c r="I133" i="2"/>
  <c r="I132" i="2" s="1"/>
  <c r="I131" i="2" s="1"/>
  <c r="J133" i="2"/>
  <c r="J132" i="2" s="1"/>
  <c r="J131" i="2" s="1"/>
  <c r="K133" i="2"/>
  <c r="K132" i="2" s="1"/>
  <c r="K131" i="2" s="1"/>
  <c r="L133" i="2"/>
  <c r="L132" i="2" s="1"/>
  <c r="L131" i="2" s="1"/>
  <c r="C95" i="2"/>
  <c r="D86" i="2"/>
  <c r="D85" i="2" s="1"/>
  <c r="D84" i="2" s="1"/>
  <c r="E86" i="2"/>
  <c r="E85" i="2" s="1"/>
  <c r="E84" i="2" s="1"/>
  <c r="G86" i="2"/>
  <c r="G85" i="2" s="1"/>
  <c r="G84" i="2" s="1"/>
  <c r="H86" i="2"/>
  <c r="H85" i="2" s="1"/>
  <c r="H84" i="2" s="1"/>
  <c r="I86" i="2"/>
  <c r="I85" i="2" s="1"/>
  <c r="I84" i="2" s="1"/>
  <c r="J86" i="2"/>
  <c r="J85" i="2" s="1"/>
  <c r="J84" i="2" s="1"/>
  <c r="K86" i="2"/>
  <c r="K85" i="2" s="1"/>
  <c r="K84" i="2" s="1"/>
  <c r="L86" i="2"/>
  <c r="L85" i="2" s="1"/>
  <c r="L84" i="2" s="1"/>
  <c r="E80" i="2"/>
  <c r="E79" i="2" s="1"/>
  <c r="G80" i="2"/>
  <c r="G79" i="2" s="1"/>
  <c r="H80" i="2"/>
  <c r="H79" i="2" s="1"/>
  <c r="I80" i="2"/>
  <c r="I79" i="2" s="1"/>
  <c r="J80" i="2"/>
  <c r="J79" i="2" s="1"/>
  <c r="K80" i="2"/>
  <c r="K79" i="2" s="1"/>
  <c r="L80" i="2"/>
  <c r="L79" i="2" s="1"/>
  <c r="E52" i="2"/>
  <c r="E51" i="2" s="1"/>
  <c r="G52" i="2"/>
  <c r="G51" i="2" s="1"/>
  <c r="H52" i="2"/>
  <c r="H51" i="2" s="1"/>
  <c r="I52" i="2"/>
  <c r="I51" i="2" s="1"/>
  <c r="J52" i="2"/>
  <c r="J51" i="2" s="1"/>
  <c r="K52" i="2"/>
  <c r="K51" i="2" s="1"/>
  <c r="L52" i="2"/>
  <c r="L51" i="2" s="1"/>
  <c r="E47" i="2"/>
  <c r="E46" i="2" s="1"/>
  <c r="F47" i="2"/>
  <c r="F46" i="2" s="1"/>
  <c r="G47" i="2"/>
  <c r="G46" i="2" s="1"/>
  <c r="H47" i="2"/>
  <c r="H46" i="2" s="1"/>
  <c r="I47" i="2"/>
  <c r="I46" i="2" s="1"/>
  <c r="J47" i="2"/>
  <c r="J46" i="2" s="1"/>
  <c r="K47" i="2"/>
  <c r="K46" i="2" s="1"/>
  <c r="L47" i="2"/>
  <c r="L46" i="2" s="1"/>
  <c r="E42" i="2"/>
  <c r="E41" i="2" s="1"/>
  <c r="G42" i="2"/>
  <c r="G41" i="2" s="1"/>
  <c r="H42" i="2"/>
  <c r="H41" i="2" s="1"/>
  <c r="I42" i="2"/>
  <c r="I41" i="2" s="1"/>
  <c r="J42" i="2"/>
  <c r="J41" i="2" s="1"/>
  <c r="K42" i="2"/>
  <c r="K41" i="2" s="1"/>
  <c r="L42" i="2"/>
  <c r="L41" i="2" s="1"/>
  <c r="E34" i="2"/>
  <c r="E33" i="2" s="1"/>
  <c r="G34" i="2"/>
  <c r="H34" i="2"/>
  <c r="I34" i="2"/>
  <c r="J34" i="2"/>
  <c r="K34" i="2"/>
  <c r="L34" i="2"/>
  <c r="E29" i="2"/>
  <c r="E28" i="2" s="1"/>
  <c r="E27" i="2" s="1"/>
  <c r="G29" i="2"/>
  <c r="G28" i="2" s="1"/>
  <c r="G27" i="2" s="1"/>
  <c r="H29" i="2"/>
  <c r="H28" i="2" s="1"/>
  <c r="H27" i="2" s="1"/>
  <c r="I29" i="2"/>
  <c r="I28" i="2" s="1"/>
  <c r="I27" i="2" s="1"/>
  <c r="J29" i="2"/>
  <c r="J28" i="2" s="1"/>
  <c r="K29" i="2"/>
  <c r="K28" i="2" s="1"/>
  <c r="K27" i="2" s="1"/>
  <c r="L29" i="2"/>
  <c r="L28" i="2" s="1"/>
  <c r="L27" i="2" s="1"/>
  <c r="E13" i="2"/>
  <c r="G13" i="2"/>
  <c r="H13" i="2"/>
  <c r="I13" i="2"/>
  <c r="J13" i="2"/>
  <c r="K13" i="2"/>
  <c r="K12" i="2" s="1"/>
  <c r="K11" i="2" s="1"/>
  <c r="L13" i="2"/>
  <c r="E170" i="2"/>
  <c r="E169" i="2" s="1"/>
  <c r="G170" i="2"/>
  <c r="G169" i="2" s="1"/>
  <c r="H170" i="2"/>
  <c r="H169" i="2" s="1"/>
  <c r="I170" i="2"/>
  <c r="I169" i="2" s="1"/>
  <c r="J170" i="2"/>
  <c r="J169" i="2" s="1"/>
  <c r="K170" i="2"/>
  <c r="K169" i="2" s="1"/>
  <c r="L170" i="2"/>
  <c r="L169" i="2" s="1"/>
  <c r="E166" i="2"/>
  <c r="E165" i="2" s="1"/>
  <c r="G166" i="2"/>
  <c r="G165" i="2" s="1"/>
  <c r="H166" i="2"/>
  <c r="H165" i="2" s="1"/>
  <c r="I166" i="2"/>
  <c r="I165" i="2" s="1"/>
  <c r="J166" i="2"/>
  <c r="J165" i="2" s="1"/>
  <c r="K166" i="2"/>
  <c r="K165" i="2" s="1"/>
  <c r="L166" i="2"/>
  <c r="L165" i="2" s="1"/>
  <c r="C166" i="2"/>
  <c r="E161" i="2"/>
  <c r="E160" i="2" s="1"/>
  <c r="E159" i="2" s="1"/>
  <c r="G161" i="2"/>
  <c r="G160" i="2" s="1"/>
  <c r="G159" i="2" s="1"/>
  <c r="H161" i="2"/>
  <c r="H160" i="2" s="1"/>
  <c r="H159" i="2" s="1"/>
  <c r="I161" i="2"/>
  <c r="I160" i="2" s="1"/>
  <c r="I159" i="2" s="1"/>
  <c r="J161" i="2"/>
  <c r="J160" i="2" s="1"/>
  <c r="J159" i="2" s="1"/>
  <c r="K161" i="2"/>
  <c r="K160" i="2" s="1"/>
  <c r="K159" i="2" s="1"/>
  <c r="L161" i="2"/>
  <c r="L160" i="2" s="1"/>
  <c r="L159" i="2" s="1"/>
  <c r="E155" i="2"/>
  <c r="E154" i="2" s="1"/>
  <c r="G155" i="2"/>
  <c r="G154" i="2" s="1"/>
  <c r="H155" i="2"/>
  <c r="H154" i="2" s="1"/>
  <c r="I155" i="2"/>
  <c r="I154" i="2" s="1"/>
  <c r="J155" i="2"/>
  <c r="J154" i="2" s="1"/>
  <c r="K155" i="2"/>
  <c r="K154" i="2" s="1"/>
  <c r="L155" i="2"/>
  <c r="L154" i="2" s="1"/>
  <c r="E139" i="2"/>
  <c r="E138" i="2" s="1"/>
  <c r="E137" i="2" s="1"/>
  <c r="G139" i="2"/>
  <c r="G138" i="2" s="1"/>
  <c r="G137" i="2" s="1"/>
  <c r="H139" i="2"/>
  <c r="H138" i="2" s="1"/>
  <c r="H137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D129" i="2"/>
  <c r="D128" i="2" s="1"/>
  <c r="D127" i="2" s="1"/>
  <c r="D126" i="2" s="1"/>
  <c r="C128" i="2"/>
  <c r="C116" i="2"/>
  <c r="C80" i="2"/>
  <c r="C86" i="2"/>
  <c r="C85" i="2" s="1"/>
  <c r="C84" i="2" s="1"/>
  <c r="L75" i="2"/>
  <c r="K75" i="2"/>
  <c r="J75" i="2"/>
  <c r="I75" i="2"/>
  <c r="H75" i="2"/>
  <c r="G75" i="2"/>
  <c r="E75" i="2"/>
  <c r="L72" i="2"/>
  <c r="K72" i="2"/>
  <c r="J72" i="2"/>
  <c r="I72" i="2"/>
  <c r="H72" i="2"/>
  <c r="G72" i="2"/>
  <c r="E72" i="2"/>
  <c r="L23" i="2"/>
  <c r="K23" i="2"/>
  <c r="J23" i="2"/>
  <c r="I23" i="2"/>
  <c r="H23" i="2"/>
  <c r="G23" i="2"/>
  <c r="E23" i="2"/>
  <c r="F68" i="2" l="1"/>
  <c r="I33" i="2"/>
  <c r="F170" i="2"/>
  <c r="F169" i="2" s="1"/>
  <c r="F173" i="2"/>
  <c r="F71" i="3"/>
  <c r="H71" i="3"/>
  <c r="H58" i="3" s="1"/>
  <c r="H158" i="3" s="1"/>
  <c r="F58" i="3"/>
  <c r="F158" i="3"/>
  <c r="G12" i="2"/>
  <c r="G11" i="2" s="1"/>
  <c r="F121" i="2"/>
  <c r="F120" i="2" s="1"/>
  <c r="F119" i="2" s="1"/>
  <c r="F166" i="2"/>
  <c r="F165" i="2" s="1"/>
  <c r="F164" i="2" s="1"/>
  <c r="J33" i="2"/>
  <c r="J32" i="2" s="1"/>
  <c r="F58" i="2"/>
  <c r="F57" i="2" s="1"/>
  <c r="E12" i="2"/>
  <c r="E11" i="2" s="1"/>
  <c r="F23" i="2"/>
  <c r="L33" i="2"/>
  <c r="L32" i="2" s="1"/>
  <c r="H12" i="2"/>
  <c r="H11" i="2" s="1"/>
  <c r="F75" i="2"/>
  <c r="F109" i="2"/>
  <c r="F108" i="2" s="1"/>
  <c r="K67" i="2"/>
  <c r="K66" i="2" s="1"/>
  <c r="E67" i="2"/>
  <c r="E66" i="2" s="1"/>
  <c r="J12" i="2"/>
  <c r="J11" i="2" s="1"/>
  <c r="F34" i="2"/>
  <c r="F33" i="2" s="1"/>
  <c r="F95" i="2"/>
  <c r="F91" i="2" s="1"/>
  <c r="F72" i="2"/>
  <c r="F20" i="2"/>
  <c r="E147" i="2"/>
  <c r="E142" i="2" s="1"/>
  <c r="H91" i="2"/>
  <c r="H90" i="2" s="1"/>
  <c r="E91" i="2"/>
  <c r="E90" i="2" s="1"/>
  <c r="F42" i="2"/>
  <c r="F41" i="2" s="1"/>
  <c r="F101" i="2"/>
  <c r="F100" i="2" s="1"/>
  <c r="F133" i="2"/>
  <c r="F132" i="2" s="1"/>
  <c r="F131" i="2" s="1"/>
  <c r="J67" i="2"/>
  <c r="J66" i="2" s="1"/>
  <c r="F144" i="2"/>
  <c r="F143" i="2" s="1"/>
  <c r="L91" i="2"/>
  <c r="L90" i="2" s="1"/>
  <c r="F52" i="2"/>
  <c r="F51" i="2" s="1"/>
  <c r="J19" i="2"/>
  <c r="J18" i="2" s="1"/>
  <c r="E19" i="2"/>
  <c r="E18" i="2" s="1"/>
  <c r="H67" i="2"/>
  <c r="H66" i="2" s="1"/>
  <c r="G67" i="2"/>
  <c r="G66" i="2" s="1"/>
  <c r="L147" i="2"/>
  <c r="L142" i="2" s="1"/>
  <c r="I147" i="2"/>
  <c r="I142" i="2" s="1"/>
  <c r="L19" i="2"/>
  <c r="L18" i="2" s="1"/>
  <c r="K19" i="2"/>
  <c r="K18" i="2" s="1"/>
  <c r="I19" i="2"/>
  <c r="I18" i="2" s="1"/>
  <c r="J147" i="2"/>
  <c r="J142" i="2" s="1"/>
  <c r="K91" i="2"/>
  <c r="K90" i="2" s="1"/>
  <c r="J91" i="2"/>
  <c r="J90" i="2" s="1"/>
  <c r="I91" i="2"/>
  <c r="I90" i="2" s="1"/>
  <c r="L67" i="2"/>
  <c r="L66" i="2" s="1"/>
  <c r="I67" i="2"/>
  <c r="I66" i="2" s="1"/>
  <c r="L12" i="2"/>
  <c r="L11" i="2" s="1"/>
  <c r="I12" i="2"/>
  <c r="I11" i="2" s="1"/>
  <c r="K33" i="2"/>
  <c r="K32" i="2" s="1"/>
  <c r="H19" i="2"/>
  <c r="H18" i="2" s="1"/>
  <c r="G19" i="2"/>
  <c r="G18" i="2" s="1"/>
  <c r="H147" i="2"/>
  <c r="H142" i="2" s="1"/>
  <c r="G147" i="2"/>
  <c r="G142" i="2" s="1"/>
  <c r="G91" i="2"/>
  <c r="G90" i="2" s="1"/>
  <c r="H33" i="2"/>
  <c r="H32" i="2" s="1"/>
  <c r="G33" i="2"/>
  <c r="G32" i="2" s="1"/>
  <c r="F147" i="2"/>
  <c r="F12" i="2"/>
  <c r="F11" i="2" s="1"/>
  <c r="K142" i="2"/>
  <c r="K50" i="2"/>
  <c r="G50" i="2"/>
  <c r="L50" i="2"/>
  <c r="H50" i="2"/>
  <c r="E50" i="2"/>
  <c r="J50" i="2"/>
  <c r="I50" i="2"/>
  <c r="I32" i="2"/>
  <c r="E32" i="2"/>
  <c r="J27" i="2"/>
  <c r="F27" i="2"/>
  <c r="K164" i="2"/>
  <c r="G164" i="2"/>
  <c r="L164" i="2"/>
  <c r="J164" i="2"/>
  <c r="H164" i="2"/>
  <c r="I164" i="2"/>
  <c r="E164" i="2"/>
  <c r="D140" i="2"/>
  <c r="D139" i="2" s="1"/>
  <c r="D138" i="2" s="1"/>
  <c r="D137" i="2" s="1"/>
  <c r="C139" i="2"/>
  <c r="C138" i="2" s="1"/>
  <c r="C137" i="2" s="1"/>
  <c r="C115" i="2"/>
  <c r="C114" i="2" s="1"/>
  <c r="D171" i="2"/>
  <c r="D167" i="2"/>
  <c r="D166" i="2" s="1"/>
  <c r="D165" i="2" s="1"/>
  <c r="D162" i="2"/>
  <c r="D161" i="2" s="1"/>
  <c r="D160" i="2" s="1"/>
  <c r="D159" i="2" s="1"/>
  <c r="D157" i="2"/>
  <c r="D155" i="2" s="1"/>
  <c r="D154" i="2" s="1"/>
  <c r="D152" i="2"/>
  <c r="D151" i="2" s="1"/>
  <c r="D149" i="2"/>
  <c r="D148" i="2" s="1"/>
  <c r="D145" i="2"/>
  <c r="D144" i="2" s="1"/>
  <c r="D143" i="2" s="1"/>
  <c r="D135" i="2"/>
  <c r="D134" i="2"/>
  <c r="D133" i="2" s="1"/>
  <c r="D132" i="2" s="1"/>
  <c r="D131" i="2" s="1"/>
  <c r="D112" i="2"/>
  <c r="D111" i="2"/>
  <c r="D110" i="2"/>
  <c r="D107" i="2"/>
  <c r="D104" i="2"/>
  <c r="D103" i="2"/>
  <c r="D99" i="2"/>
  <c r="D98" i="2"/>
  <c r="D97" i="2"/>
  <c r="D94" i="2"/>
  <c r="D92" i="2" s="1"/>
  <c r="D82" i="2"/>
  <c r="D80" i="2" s="1"/>
  <c r="D79" i="2" s="1"/>
  <c r="D77" i="2"/>
  <c r="D76" i="2"/>
  <c r="D74" i="2"/>
  <c r="D73" i="2"/>
  <c r="D71" i="2"/>
  <c r="D69" i="2"/>
  <c r="D64" i="2"/>
  <c r="D63" i="2" s="1"/>
  <c r="D62" i="2" s="1"/>
  <c r="D59" i="2"/>
  <c r="D58" i="2" s="1"/>
  <c r="D57" i="2" s="1"/>
  <c r="D56" i="2"/>
  <c r="D55" i="2"/>
  <c r="D53" i="2"/>
  <c r="D48" i="2"/>
  <c r="D47" i="2" s="1"/>
  <c r="D46" i="2" s="1"/>
  <c r="D44" i="2"/>
  <c r="D43" i="2"/>
  <c r="D42" i="2" s="1"/>
  <c r="D41" i="2" s="1"/>
  <c r="D39" i="2"/>
  <c r="D38" i="2" s="1"/>
  <c r="D36" i="2"/>
  <c r="D35" i="2"/>
  <c r="D30" i="2"/>
  <c r="D29" i="2" s="1"/>
  <c r="D28" i="2" s="1"/>
  <c r="D27" i="2" s="1"/>
  <c r="D25" i="2"/>
  <c r="D24" i="2"/>
  <c r="D22" i="2"/>
  <c r="D21" i="2"/>
  <c r="D16" i="2"/>
  <c r="D15" i="2" s="1"/>
  <c r="D13" i="2"/>
  <c r="D68" i="2" l="1"/>
  <c r="D170" i="2"/>
  <c r="D169" i="2" s="1"/>
  <c r="D173" i="2"/>
  <c r="F50" i="2"/>
  <c r="F19" i="2"/>
  <c r="F18" i="2" s="1"/>
  <c r="F67" i="2"/>
  <c r="F66" i="2" s="1"/>
  <c r="F90" i="2"/>
  <c r="F32" i="2"/>
  <c r="K10" i="2"/>
  <c r="K7" i="2" s="1"/>
  <c r="D101" i="2"/>
  <c r="D100" i="2" s="1"/>
  <c r="F142" i="2"/>
  <c r="D52" i="2"/>
  <c r="D51" i="2" s="1"/>
  <c r="D50" i="2" s="1"/>
  <c r="D20" i="2"/>
  <c r="D147" i="2"/>
  <c r="D142" i="2" s="1"/>
  <c r="D109" i="2"/>
  <c r="D108" i="2" s="1"/>
  <c r="J10" i="2"/>
  <c r="J7" i="2" s="1"/>
  <c r="D164" i="2"/>
  <c r="D12" i="2"/>
  <c r="D11" i="2" s="1"/>
  <c r="L10" i="2"/>
  <c r="L7" i="2" s="1"/>
  <c r="H10" i="2"/>
  <c r="H7" i="2" s="1"/>
  <c r="G10" i="2"/>
  <c r="G7" i="2" s="1"/>
  <c r="F10" i="2"/>
  <c r="D95" i="2"/>
  <c r="D91" i="2" s="1"/>
  <c r="D34" i="2"/>
  <c r="D33" i="2" s="1"/>
  <c r="D32" i="2" s="1"/>
  <c r="E10" i="2"/>
  <c r="E7" i="2" s="1"/>
  <c r="I10" i="2"/>
  <c r="I7" i="2" s="1"/>
  <c r="D72" i="2"/>
  <c r="D23" i="2"/>
  <c r="D75" i="2"/>
  <c r="C170" i="2"/>
  <c r="C165" i="2"/>
  <c r="C161" i="2"/>
  <c r="C155" i="2"/>
  <c r="C151" i="2"/>
  <c r="C148" i="2"/>
  <c r="C144" i="2"/>
  <c r="C133" i="2"/>
  <c r="C120" i="2"/>
  <c r="C119" i="2" s="1"/>
  <c r="C109" i="2"/>
  <c r="C108" i="2" s="1"/>
  <c r="C101" i="2"/>
  <c r="C100" i="2" s="1"/>
  <c r="C92" i="2"/>
  <c r="C75" i="2"/>
  <c r="C72" i="2"/>
  <c r="C68" i="2"/>
  <c r="C63" i="2"/>
  <c r="C62" i="2" s="1"/>
  <c r="C57" i="2"/>
  <c r="C52" i="2"/>
  <c r="C51" i="2" s="1"/>
  <c r="C47" i="2"/>
  <c r="C46" i="2" s="1"/>
  <c r="C42" i="2"/>
  <c r="C41" i="2" s="1"/>
  <c r="C34" i="2"/>
  <c r="C29" i="2"/>
  <c r="C23" i="2"/>
  <c r="C20" i="2"/>
  <c r="C15" i="2"/>
  <c r="C13" i="2"/>
  <c r="D67" i="2" l="1"/>
  <c r="D66" i="2" s="1"/>
  <c r="F7" i="2"/>
  <c r="D19" i="2"/>
  <c r="D18" i="2" s="1"/>
  <c r="D90" i="2"/>
  <c r="C28" i="2"/>
  <c r="C27" i="2" s="1"/>
  <c r="D10" i="2"/>
  <c r="D7" i="2" s="1"/>
  <c r="C91" i="2"/>
  <c r="C90" i="2" s="1"/>
  <c r="C33" i="2"/>
  <c r="C32" i="2" s="1"/>
  <c r="C147" i="2"/>
  <c r="C50" i="2"/>
  <c r="C67" i="2"/>
  <c r="C66" i="2" s="1"/>
  <c r="C12" i="2"/>
  <c r="C11" i="2" s="1"/>
  <c r="C19" i="2"/>
  <c r="C132" i="2"/>
  <c r="C143" i="2"/>
  <c r="C160" i="2"/>
  <c r="C79" i="2"/>
  <c r="C154" i="2"/>
  <c r="C169" i="2"/>
  <c r="C18" i="2" l="1"/>
  <c r="C10" i="2" s="1"/>
  <c r="C159" i="2"/>
  <c r="C142" i="2"/>
  <c r="C164" i="2"/>
  <c r="C131" i="2"/>
  <c r="C127" i="2" s="1"/>
  <c r="C126" i="2" s="1"/>
  <c r="C7" i="2" l="1"/>
</calcChain>
</file>

<file path=xl/sharedStrings.xml><?xml version="1.0" encoding="utf-8"?>
<sst xmlns="http://schemas.openxmlformats.org/spreadsheetml/2006/main" count="531" uniqueCount="249">
  <si>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</si>
  <si>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</si>
  <si>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</si>
  <si>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</si>
  <si>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</si>
  <si>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</si>
  <si>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</si>
  <si>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</si>
  <si>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</si>
  <si>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</si>
  <si>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</si>
  <si>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</si>
  <si>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</si>
  <si>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</si>
  <si>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</si>
  <si>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</si>
  <si>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</si>
  <si>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</si>
  <si>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</si>
  <si>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</si>
  <si>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</si>
  <si>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</si>
  <si>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</si>
  <si>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</si>
  <si>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</si>
  <si>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</si>
  <si>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</si>
  <si>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</si>
  <si>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</si>
  <si>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</si>
  <si>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</si>
  <si>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</si>
  <si>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</si>
  <si>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</si>
  <si>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</si>
  <si>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</si>
  <si>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</si>
  <si>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</si>
  <si>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</si>
  <si>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</si>
  <si>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</si>
  <si>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</si>
  <si>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</si>
  <si>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</si>
  <si>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</si>
  <si>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</si>
  <si>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</si>
  <si>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</si>
  <si>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</si>
  <si>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</si>
  <si>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</si>
  <si>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</si>
  <si>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</si>
  <si>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</si>
  <si>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</si>
  <si>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</si>
  <si>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</si>
  <si>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</si>
  <si>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</si>
  <si>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</si>
  <si>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</si>
  <si>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VLASTITI PRIHOD</t>
  </si>
  <si>
    <t>Izvor 1.1.1.</t>
  </si>
  <si>
    <t>Program 1060</t>
  </si>
  <si>
    <t>REDOVNA DJELATNOST OSNOVNE ŠKOLE</t>
  </si>
  <si>
    <t>FINANCIRANJE TEMELJEM KRITERIJA</t>
  </si>
  <si>
    <t>Rashodi za materijal i energiju</t>
  </si>
  <si>
    <t>FINANCIRANJE TEMELJEM STVARNIH TROŠKOVA</t>
  </si>
  <si>
    <t>Izvor 1.1.2.</t>
  </si>
  <si>
    <t>Program 1061</t>
  </si>
  <si>
    <t>POSEBNI PROGRAMI</t>
  </si>
  <si>
    <t>Aktivnost A106106</t>
  </si>
  <si>
    <t>PRODUŽENI BORAVAK</t>
  </si>
  <si>
    <t>Tekući projekti T106102</t>
  </si>
  <si>
    <t>POMOĆNICI U NASTAVI</t>
  </si>
  <si>
    <t>Izvor 1.1.4.</t>
  </si>
  <si>
    <t>ŠKOLSKA SHEMA</t>
  </si>
  <si>
    <t>Izvor 1.2.</t>
  </si>
  <si>
    <t>Aktivnost  A106001</t>
  </si>
  <si>
    <t>Aktivnost  A106002</t>
  </si>
  <si>
    <t>Program 1062</t>
  </si>
  <si>
    <t>ULAGANJA U OBJEKTE O.Š.</t>
  </si>
  <si>
    <t>Aktivnost A106202</t>
  </si>
  <si>
    <t>OPREMANJE ŠKOLA</t>
  </si>
  <si>
    <t>Program 1150</t>
  </si>
  <si>
    <t>Aktivnost A115001</t>
  </si>
  <si>
    <t>Izvor 2.2.</t>
  </si>
  <si>
    <t>Izvor 3.9.1.</t>
  </si>
  <si>
    <t>PRIHODI PO POSEBNIM PROPISIMA</t>
  </si>
  <si>
    <t>Aktivnost A106102</t>
  </si>
  <si>
    <t>ŠKOLSKA KUHINJA</t>
  </si>
  <si>
    <t>Aktivnost A106104</t>
  </si>
  <si>
    <t>POMOĆI</t>
  </si>
  <si>
    <t>Izvor 4.1.1.</t>
  </si>
  <si>
    <t>Aktivnost A106004</t>
  </si>
  <si>
    <t>Aktivnost A106005</t>
  </si>
  <si>
    <t>Ostale naknade građanima</t>
  </si>
  <si>
    <t>Izvor 4.2.2.</t>
  </si>
  <si>
    <t>Aktivnost A106105</t>
  </si>
  <si>
    <t>STRUČNO OSPOSOBLJAVANJE</t>
  </si>
  <si>
    <t>UČENIČKA ZADRUGA</t>
  </si>
  <si>
    <t>Izvor 5.2.1.</t>
  </si>
  <si>
    <t>Izvor 6.5.</t>
  </si>
  <si>
    <t>OŠ "DOBRIŠA CESARIĆ" OSIJEK</t>
  </si>
  <si>
    <t>NERETVANSKA 10</t>
  </si>
  <si>
    <t>31000 OSIJEK</t>
  </si>
  <si>
    <t>PRIHODI I PRIMICI</t>
  </si>
  <si>
    <t>Račun prihoda/primitka</t>
  </si>
  <si>
    <t>Naziv računa</t>
  </si>
  <si>
    <t>Glava 20403</t>
  </si>
  <si>
    <t>OSNOVNE ŠKOLE</t>
  </si>
  <si>
    <t>Izvor 1.1.</t>
  </si>
  <si>
    <t>OPĆI PRIHODI I PRIMICI (NENAMJENSKI)</t>
  </si>
  <si>
    <t>DECENTRALIZIRANA FUNKCIJA</t>
  </si>
  <si>
    <t>Glava 10002</t>
  </si>
  <si>
    <t xml:space="preserve">NAMJENSKI I VLASTITI PRIHODI </t>
  </si>
  <si>
    <t>VLASTITI PRIHODI</t>
  </si>
  <si>
    <t>Prihodi od financijske imovine</t>
  </si>
  <si>
    <t>Prihodi od prodaje proizvoda i robe te pruženih usluga</t>
  </si>
  <si>
    <t>Višak prihoda</t>
  </si>
  <si>
    <t>Prihodi po posebnim propisima- PROD.BOR., ŠK.KUHINJA</t>
  </si>
  <si>
    <t>POMOĆI IZ ŽUPANIJSKIH PRORAČUNA</t>
  </si>
  <si>
    <t>Izvor 4.7.1.</t>
  </si>
  <si>
    <t>POMOĆI OD IZVANPROR. KORISNIKA</t>
  </si>
  <si>
    <t>Izvor 5.1.2.</t>
  </si>
  <si>
    <t>TEKUĆE DONACIJE</t>
  </si>
  <si>
    <t>KAPITALNE DONACIJE</t>
  </si>
  <si>
    <t>Izvor  6.5.</t>
  </si>
  <si>
    <t>PRIHODI OD NEFIN. IMOVINE I NAD.ŠTETE</t>
  </si>
  <si>
    <t>Prihodi po posebnim propisima</t>
  </si>
  <si>
    <t>UKUPNO</t>
  </si>
  <si>
    <t>RASHODI/IZDACI</t>
  </si>
  <si>
    <t>Izvor 1</t>
  </si>
  <si>
    <t xml:space="preserve">GRAD OSIJEK-SVEUKUPNO  Opći prihodi i primici </t>
  </si>
  <si>
    <t>GRAD OS- Prihodi iz nadležnog proračuna</t>
  </si>
  <si>
    <t>Rashodi za materijal i energiju(ostali mater.)</t>
  </si>
  <si>
    <t>GRAD OS- Opći prihodi (nenamjenski)</t>
  </si>
  <si>
    <t>Predfinanciranje EU projekta</t>
  </si>
  <si>
    <t>Program</t>
  </si>
  <si>
    <t>Aktivnost</t>
  </si>
  <si>
    <t>GRAD- DEC funkcija</t>
  </si>
  <si>
    <t>TEK. I INVESTICIJSKO ODRŽ. OBJEKATA</t>
  </si>
  <si>
    <t>ULAGANJA U OBJEKTE OSNOVNIH ŠKOLA</t>
  </si>
  <si>
    <t>POSEBNI PROGRAMI OSNOVNIH ŠKOLA</t>
  </si>
  <si>
    <t>PRIHOD PO POSEBNIM PROPISIMA</t>
  </si>
  <si>
    <t>STRUČNA VIJEĆA, MENTORSTVA, NATJECANJA, STRUČNI ISPITI</t>
  </si>
  <si>
    <t>POMOĆI    MZO- PLAĆA I OSTALA MATER. PRAVA</t>
  </si>
  <si>
    <t>MZO - RASHODI ZA ZAPOSLENE U O.Š.</t>
  </si>
  <si>
    <t>MZO - OSTALI RASHODI ZA ZAPOSLENE U O.Š</t>
  </si>
  <si>
    <t>TEKUĆE POMOĆI IZ ŽUPANIJSKOG PRORAČUNA</t>
  </si>
  <si>
    <t>Tekuće pomoći od izvanproračunskih korisnika</t>
  </si>
  <si>
    <t>Aktivnost  A106108</t>
  </si>
  <si>
    <t>Prihodi od nefinanc. Imovine i naknade štete</t>
  </si>
  <si>
    <t>PLAN 2022.  (KN)</t>
  </si>
  <si>
    <t>PLAN 2022. (EUR)</t>
  </si>
  <si>
    <t>PLAN 2023. (KN)</t>
  </si>
  <si>
    <t>PLAN 2023. (EUR)</t>
  </si>
  <si>
    <t>PROJEKCIJA 2024. (KN)</t>
  </si>
  <si>
    <t>PROJEKCIJA 2024. (EUR)</t>
  </si>
  <si>
    <t>PROJEKCIJA 2025. (KN)</t>
  </si>
  <si>
    <t>PROJEKCIJA 2025. (EUR)</t>
  </si>
  <si>
    <t>Izvor 4.1.</t>
  </si>
  <si>
    <t xml:space="preserve">POMOĆI    </t>
  </si>
  <si>
    <t>Tekući projekti T106107</t>
  </si>
  <si>
    <r>
      <t xml:space="preserve">ŠKOLSKA SHEMA       </t>
    </r>
    <r>
      <rPr>
        <sz val="12"/>
        <rFont val="Times New Roman"/>
        <family val="1"/>
        <charset val="238"/>
      </rPr>
      <t>1</t>
    </r>
  </si>
  <si>
    <t>Izvor 4.1.4.</t>
  </si>
  <si>
    <t>TEKUĆE POMOĆI IZ DRŽAVNOG  PRORAČUNA</t>
  </si>
  <si>
    <t>TEKUĆE POMOĆI ITEMELJEM PRIJENOSA SRED. EU I OD MEĐUN. ORGAN.</t>
  </si>
  <si>
    <t>Izvor 4.9.1.</t>
  </si>
  <si>
    <t>Tekuće pomoći iz gradskih proračuna</t>
  </si>
  <si>
    <t>Materijalni rashodi VIŠAK 2021.</t>
  </si>
  <si>
    <t xml:space="preserve">Materijalni rashodi </t>
  </si>
  <si>
    <t>Ostvarenje/izvršenje 2021. (KN)</t>
  </si>
  <si>
    <t>Ostvarenje/izvršenje 2021. (EUR)</t>
  </si>
  <si>
    <t>ŠKOLSKA SHEMA 1</t>
  </si>
  <si>
    <t>Tekući projekti T106104</t>
  </si>
  <si>
    <t>ERASMUS</t>
  </si>
  <si>
    <t>Izvršenje 2021. (KN)</t>
  </si>
  <si>
    <t>Izvršenje 2021. (EUR)</t>
  </si>
  <si>
    <t>Plan 2022. (KN)</t>
  </si>
  <si>
    <t>Plan 2022. (EUR)</t>
  </si>
  <si>
    <t>Plan za 2023. (KN)</t>
  </si>
  <si>
    <t>Plan za 2023. (EUR)</t>
  </si>
  <si>
    <t>Projekcija 
za 2024. (KN)</t>
  </si>
  <si>
    <t>Projekcija 
za 2024. (EUR)</t>
  </si>
  <si>
    <t>Projekcija 
za 2025. (KN)</t>
  </si>
  <si>
    <t>Projekcija 
za 2025. (EUR)</t>
  </si>
  <si>
    <t>1.1.1.</t>
  </si>
  <si>
    <t>Financijski rashodi</t>
  </si>
  <si>
    <t>Materijalni rashodi GPP</t>
  </si>
  <si>
    <t>Rashodi za nabavu proizvedene dugotr. Imovine</t>
  </si>
  <si>
    <t>Materijalni rashodi VIŠAK</t>
  </si>
  <si>
    <t>1.1.2.</t>
  </si>
  <si>
    <t>3.9.1.</t>
  </si>
  <si>
    <t>4.1.1.</t>
  </si>
  <si>
    <t>4.7.1.</t>
  </si>
  <si>
    <t>1.1.4.</t>
  </si>
  <si>
    <t>1.2.</t>
  </si>
  <si>
    <t>2.2.</t>
  </si>
  <si>
    <t>4.1.</t>
  </si>
  <si>
    <t>4.1.4.</t>
  </si>
  <si>
    <t>4.2.2.</t>
  </si>
  <si>
    <t>4.6.</t>
  </si>
  <si>
    <t>4.9.1.</t>
  </si>
  <si>
    <t>5.1.2.</t>
  </si>
  <si>
    <t>6.5.</t>
  </si>
  <si>
    <t>SVEUKUPNO:</t>
  </si>
  <si>
    <t>POMOĆI - PRORAČUNSKI  KORISNICI</t>
  </si>
  <si>
    <t xml:space="preserve">VIŠAK PRIHODA </t>
  </si>
  <si>
    <t>VIŠAK PRIHODA</t>
  </si>
  <si>
    <t>Izvor 4.6.1.</t>
  </si>
  <si>
    <t>Prihod iz proračuna</t>
  </si>
  <si>
    <t>Prihod iz proračuna - ŠKOLSKA SHEMA</t>
  </si>
  <si>
    <t>Prihod iz  pror.- NABAVA OPREME</t>
  </si>
  <si>
    <t>Pomoći od subjekata unutar općeg proračuna</t>
  </si>
  <si>
    <t>Prihodi od prodaje dugotrajne imovine - stambeni objekat</t>
  </si>
  <si>
    <t>1.1.</t>
  </si>
  <si>
    <t>Decentralizirana funkcija</t>
  </si>
  <si>
    <t>Vlastiti prihod</t>
  </si>
  <si>
    <t>Prihod za posebne namjene</t>
  </si>
  <si>
    <t>Prihod od nefinancijske imov.</t>
  </si>
  <si>
    <t>Prihodi od prodaje robe i usluga</t>
  </si>
  <si>
    <t>Pomoći iz državnog proračuna</t>
  </si>
  <si>
    <t>Pomoći iz županijskog prorač.</t>
  </si>
  <si>
    <t>4.6.1.</t>
  </si>
  <si>
    <t>Tekuće pomoći temeljem prijenosa sred. EU i od međun. Organizacija</t>
  </si>
  <si>
    <t>Pomoći od izvanpror. Korisnika</t>
  </si>
  <si>
    <t>Pomoći iz gradskih proračuna</t>
  </si>
  <si>
    <t>Tekuće donacije</t>
  </si>
  <si>
    <t>5.2.1.</t>
  </si>
  <si>
    <t>Kapitalne donacije</t>
  </si>
  <si>
    <t>Vlastiti izvori</t>
  </si>
  <si>
    <t>Rezultat poslovanja</t>
  </si>
  <si>
    <t>Sveukupno:</t>
  </si>
  <si>
    <t>Opći prihodi nenamjenski</t>
  </si>
  <si>
    <t>Izvršenje 2021.**  (KN)</t>
  </si>
  <si>
    <t>Izvršenje 2021.**  (EUR)</t>
  </si>
  <si>
    <t>Plan 2022.** (KN)</t>
  </si>
  <si>
    <t>Plan 2022.** (EUR)</t>
  </si>
  <si>
    <t>Projekcija 
za 2024.(KN)</t>
  </si>
  <si>
    <t>Projekcija 
za 2024.(EUR)</t>
  </si>
  <si>
    <t>Predfinanciranje EU projekata</t>
  </si>
  <si>
    <t>Tekuće pomoći iz državnog pr.</t>
  </si>
  <si>
    <t>Tek. Ponoći iz drž.pr.- preneseni višak</t>
  </si>
  <si>
    <t>Tek. Pomoći iz županijskog pror.</t>
  </si>
  <si>
    <t>Tekuće pomoći iz gradskih pr.</t>
  </si>
  <si>
    <t>Tekuće donacija</t>
  </si>
  <si>
    <t>Prihod od nefinan. Imovine i nadoknade štete</t>
  </si>
  <si>
    <t>UKUPNO NEFINANCIJSKA IMOVINA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</si>
</sst>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  <charset val="238"/>
    </font>
    <font>
      <sz val="10"/>
      <color indexed="8"/>
      <name val="MS Sans Serif"/>
      <charset val="238"/>
    </font>
    <font>
      <sz val="8"/>
      <color indexed="8"/>
      <name val="MS Sans Serif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3" fillId="0" borderId="0"/>
  </cellStyleXfs>
  <cellXfs count="33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23" fillId="0" borderId="0" xfId="1" applyNumberFormat="1" applyFill="1" applyBorder="1" applyAlignment="1" applyProtection="1"/>
    <xf numFmtId="0" fontId="24" fillId="0" borderId="0" xfId="1" applyNumberFormat="1" applyFont="1" applyFill="1" applyBorder="1" applyAlignment="1" applyProtection="1"/>
    <xf numFmtId="0" fontId="19" fillId="0" borderId="0" xfId="1" applyFont="1" applyBorder="1" applyAlignment="1"/>
    <xf numFmtId="0" fontId="19" fillId="0" borderId="0" xfId="1" applyFont="1" applyBorder="1" applyAlignment="1">
      <alignment horizontal="left" wrapText="1"/>
    </xf>
    <xf numFmtId="3" fontId="20" fillId="0" borderId="0" xfId="1" applyNumberFormat="1" applyFont="1"/>
    <xf numFmtId="3" fontId="26" fillId="4" borderId="3" xfId="1" applyNumberFormat="1" applyFont="1" applyFill="1" applyBorder="1"/>
    <xf numFmtId="3" fontId="26" fillId="4" borderId="4" xfId="1" applyNumberFormat="1" applyFont="1" applyFill="1" applyBorder="1"/>
    <xf numFmtId="3" fontId="26" fillId="2" borderId="4" xfId="1" applyNumberFormat="1" applyFont="1" applyFill="1" applyBorder="1"/>
    <xf numFmtId="3" fontId="26" fillId="2" borderId="0" xfId="1" applyNumberFormat="1" applyFont="1" applyFill="1" applyBorder="1"/>
    <xf numFmtId="3" fontId="25" fillId="2" borderId="0" xfId="1" quotePrefix="1" applyNumberFormat="1" applyFont="1" applyFill="1" applyBorder="1" applyAlignment="1">
      <alignment horizontal="right" vertical="center" wrapText="1"/>
    </xf>
    <xf numFmtId="3" fontId="25" fillId="7" borderId="3" xfId="1" applyNumberFormat="1" applyFont="1" applyFill="1" applyBorder="1" applyAlignment="1">
      <alignment horizontal="right" vertical="center" wrapText="1"/>
    </xf>
    <xf numFmtId="3" fontId="26" fillId="2" borderId="3" xfId="1" applyNumberFormat="1" applyFont="1" applyFill="1" applyBorder="1" applyAlignment="1">
      <alignment horizontal="right" vertical="center" wrapText="1"/>
    </xf>
    <xf numFmtId="3" fontId="25" fillId="9" borderId="3" xfId="1" applyNumberFormat="1" applyFont="1" applyFill="1" applyBorder="1" applyAlignment="1">
      <alignment horizontal="right" vertical="center" wrapText="1"/>
    </xf>
    <xf numFmtId="3" fontId="25" fillId="10" borderId="3" xfId="1" applyNumberFormat="1" applyFont="1" applyFill="1" applyBorder="1" applyAlignment="1">
      <alignment horizontal="right" vertical="center" wrapText="1"/>
    </xf>
    <xf numFmtId="3" fontId="25" fillId="8" borderId="3" xfId="1" applyNumberFormat="1" applyFont="1" applyFill="1" applyBorder="1" applyAlignment="1">
      <alignment horizontal="right" vertical="center" wrapText="1"/>
    </xf>
    <xf numFmtId="3" fontId="25" fillId="8" borderId="4" xfId="1" quotePrefix="1" applyNumberFormat="1" applyFont="1" applyFill="1" applyBorder="1" applyAlignment="1">
      <alignment horizontal="right" vertical="center" wrapText="1"/>
    </xf>
    <xf numFmtId="4" fontId="25" fillId="10" borderId="3" xfId="1" applyNumberFormat="1" applyFont="1" applyFill="1" applyBorder="1" applyAlignment="1">
      <alignment horizontal="right" vertical="center" wrapText="1"/>
    </xf>
    <xf numFmtId="3" fontId="25" fillId="10" borderId="4" xfId="1" quotePrefix="1" applyNumberFormat="1" applyFont="1" applyFill="1" applyBorder="1" applyAlignment="1">
      <alignment horizontal="right" vertical="center" wrapText="1"/>
    </xf>
    <xf numFmtId="3" fontId="25" fillId="9" borderId="4" xfId="1" quotePrefix="1" applyNumberFormat="1" applyFont="1" applyFill="1" applyBorder="1" applyAlignment="1">
      <alignment horizontal="right" vertical="center" wrapText="1"/>
    </xf>
    <xf numFmtId="3" fontId="26" fillId="0" borderId="3" xfId="1" applyNumberFormat="1" applyFont="1" applyBorder="1"/>
    <xf numFmtId="3" fontId="25" fillId="2" borderId="3" xfId="1" applyNumberFormat="1" applyFont="1" applyFill="1" applyBorder="1" applyAlignment="1">
      <alignment horizontal="right" vertical="center" wrapText="1"/>
    </xf>
    <xf numFmtId="0" fontId="21" fillId="0" borderId="0" xfId="1" applyNumberFormat="1" applyFont="1" applyBorder="1" applyAlignment="1"/>
    <xf numFmtId="0" fontId="22" fillId="0" borderId="0" xfId="1" applyFont="1" applyAlignment="1">
      <alignment wrapText="1"/>
    </xf>
    <xf numFmtId="3" fontId="20" fillId="0" borderId="0" xfId="1" applyNumberFormat="1" applyFont="1" applyBorder="1"/>
    <xf numFmtId="0" fontId="25" fillId="0" borderId="6" xfId="1" applyNumberFormat="1" applyFont="1" applyFill="1" applyBorder="1" applyAlignment="1">
      <alignment vertical="center" wrapText="1"/>
    </xf>
    <xf numFmtId="0" fontId="25" fillId="0" borderId="7" xfId="1" applyNumberFormat="1" applyFont="1" applyFill="1" applyBorder="1" applyAlignment="1">
      <alignment horizontal="center" vertical="center" wrapText="1"/>
    </xf>
    <xf numFmtId="0" fontId="25" fillId="6" borderId="8" xfId="1" applyNumberFormat="1" applyFont="1" applyFill="1" applyBorder="1" applyAlignment="1"/>
    <xf numFmtId="0" fontId="25" fillId="6" borderId="8" xfId="1" applyNumberFormat="1" applyFont="1" applyFill="1" applyBorder="1" applyAlignment="1">
      <alignment horizontal="left" wrapText="1"/>
    </xf>
    <xf numFmtId="0" fontId="25" fillId="8" borderId="3" xfId="1" applyNumberFormat="1" applyFont="1" applyFill="1" applyBorder="1" applyAlignment="1"/>
    <xf numFmtId="0" fontId="25" fillId="8" borderId="3" xfId="1" applyNumberFormat="1" applyFont="1" applyFill="1" applyBorder="1" applyAlignment="1">
      <alignment horizontal="left" wrapText="1"/>
    </xf>
    <xf numFmtId="0" fontId="26" fillId="4" borderId="3" xfId="1" applyNumberFormat="1" applyFont="1" applyFill="1" applyBorder="1" applyAlignment="1"/>
    <xf numFmtId="0" fontId="26" fillId="4" borderId="3" xfId="1" applyNumberFormat="1" applyFont="1" applyFill="1" applyBorder="1" applyAlignment="1">
      <alignment horizontal="left" wrapText="1"/>
    </xf>
    <xf numFmtId="0" fontId="25" fillId="8" borderId="3" xfId="1" applyNumberFormat="1" applyFont="1" applyFill="1" applyBorder="1" applyAlignment="1">
      <alignment vertical="center" wrapText="1"/>
    </xf>
    <xf numFmtId="0" fontId="25" fillId="8" borderId="3" xfId="1" applyNumberFormat="1" applyFont="1" applyFill="1" applyBorder="1" applyAlignment="1">
      <alignment horizontal="left" vertical="center" wrapText="1"/>
    </xf>
    <xf numFmtId="0" fontId="26" fillId="4" borderId="3" xfId="1" applyNumberFormat="1" applyFont="1" applyFill="1" applyBorder="1" applyAlignment="1">
      <alignment vertical="center" wrapText="1"/>
    </xf>
    <xf numFmtId="0" fontId="26" fillId="4" borderId="3" xfId="1" applyNumberFormat="1" applyFont="1" applyFill="1" applyBorder="1" applyAlignment="1">
      <alignment horizontal="left" vertical="center" wrapText="1"/>
    </xf>
    <xf numFmtId="0" fontId="26" fillId="4" borderId="3" xfId="1" applyNumberFormat="1" applyFont="1" applyFill="1" applyBorder="1" applyAlignment="1">
      <alignment horizontal="right"/>
    </xf>
    <xf numFmtId="0" fontId="26" fillId="2" borderId="3" xfId="1" applyNumberFormat="1" applyFont="1" applyFill="1" applyBorder="1" applyAlignment="1"/>
    <xf numFmtId="0" fontId="26" fillId="2" borderId="3" xfId="1" applyNumberFormat="1" applyFont="1" applyFill="1" applyBorder="1" applyAlignment="1">
      <alignment horizontal="left" wrapText="1"/>
    </xf>
    <xf numFmtId="0" fontId="26" fillId="0" borderId="3" xfId="1" applyNumberFormat="1" applyFont="1" applyBorder="1" applyAlignment="1"/>
    <xf numFmtId="0" fontId="26" fillId="0" borderId="3" xfId="1" applyNumberFormat="1" applyFont="1" applyBorder="1" applyAlignment="1">
      <alignment horizontal="left" wrapText="1"/>
    </xf>
    <xf numFmtId="0" fontId="26" fillId="2" borderId="0" xfId="1" applyNumberFormat="1" applyFont="1" applyFill="1" applyBorder="1" applyAlignment="1"/>
    <xf numFmtId="0" fontId="26" fillId="2" borderId="0" xfId="1" applyNumberFormat="1" applyFont="1" applyFill="1" applyBorder="1" applyAlignment="1">
      <alignment horizontal="left" wrapText="1"/>
    </xf>
    <xf numFmtId="3" fontId="25" fillId="0" borderId="7" xfId="1" applyNumberFormat="1" applyFont="1" applyFill="1" applyBorder="1" applyAlignment="1">
      <alignment horizontal="right" vertical="center"/>
    </xf>
    <xf numFmtId="0" fontId="25" fillId="7" borderId="3" xfId="1" applyNumberFormat="1" applyFont="1" applyFill="1" applyBorder="1" applyAlignment="1">
      <alignment vertical="center" wrapText="1"/>
    </xf>
    <xf numFmtId="0" fontId="25" fillId="7" borderId="3" xfId="1" applyNumberFormat="1" applyFont="1" applyFill="1" applyBorder="1" applyAlignment="1">
      <alignment horizontal="center" vertical="center" wrapText="1"/>
    </xf>
    <xf numFmtId="0" fontId="25" fillId="8" borderId="3" xfId="1" applyNumberFormat="1" applyFont="1" applyFill="1" applyBorder="1" applyAlignment="1">
      <alignment horizontal="center" vertical="center" wrapText="1"/>
    </xf>
    <xf numFmtId="4" fontId="25" fillId="8" borderId="3" xfId="1" applyNumberFormat="1" applyFont="1" applyFill="1" applyBorder="1" applyAlignment="1">
      <alignment horizontal="right" vertical="center" wrapText="1"/>
    </xf>
    <xf numFmtId="0" fontId="25" fillId="9" borderId="3" xfId="1" applyNumberFormat="1" applyFont="1" applyFill="1" applyBorder="1" applyAlignment="1">
      <alignment vertical="center" wrapText="1"/>
    </xf>
    <xf numFmtId="0" fontId="25" fillId="9" borderId="3" xfId="1" applyNumberFormat="1" applyFont="1" applyFill="1" applyBorder="1" applyAlignment="1">
      <alignment horizontal="left" vertical="center" wrapText="1"/>
    </xf>
    <xf numFmtId="4" fontId="25" fillId="9" borderId="3" xfId="1" applyNumberFormat="1" applyFont="1" applyFill="1" applyBorder="1" applyAlignment="1">
      <alignment horizontal="right" vertical="center" wrapText="1"/>
    </xf>
    <xf numFmtId="0" fontId="25" fillId="10" borderId="3" xfId="1" applyNumberFormat="1" applyFont="1" applyFill="1" applyBorder="1" applyAlignment="1">
      <alignment vertical="center" wrapText="1"/>
    </xf>
    <xf numFmtId="0" fontId="25" fillId="10" borderId="3" xfId="1" applyNumberFormat="1" applyFont="1" applyFill="1" applyBorder="1" applyAlignment="1">
      <alignment horizontal="left" vertical="center" wrapText="1"/>
    </xf>
    <xf numFmtId="0" fontId="27" fillId="4" borderId="3" xfId="1" applyFont="1" applyFill="1" applyBorder="1" applyAlignment="1">
      <alignment wrapText="1"/>
    </xf>
    <xf numFmtId="0" fontId="27" fillId="0" borderId="3" xfId="1" applyFont="1" applyBorder="1" applyAlignment="1">
      <alignment wrapText="1"/>
    </xf>
    <xf numFmtId="0" fontId="26" fillId="2" borderId="3" xfId="1" applyNumberFormat="1" applyFont="1" applyFill="1" applyBorder="1" applyAlignment="1">
      <alignment horizontal="left" vertical="center" wrapText="1"/>
    </xf>
    <xf numFmtId="0" fontId="28" fillId="8" borderId="3" xfId="1" applyFont="1" applyFill="1" applyBorder="1" applyAlignment="1">
      <alignment wrapText="1"/>
    </xf>
    <xf numFmtId="0" fontId="28" fillId="9" borderId="3" xfId="1" applyFont="1" applyFill="1" applyBorder="1" applyAlignment="1">
      <alignment wrapText="1"/>
    </xf>
    <xf numFmtId="0" fontId="25" fillId="10" borderId="3" xfId="1" applyFont="1" applyFill="1" applyBorder="1" applyAlignment="1">
      <alignment wrapText="1"/>
    </xf>
    <xf numFmtId="0" fontId="26" fillId="4" borderId="3" xfId="1" applyFont="1" applyFill="1" applyBorder="1" applyAlignment="1">
      <alignment wrapText="1"/>
    </xf>
    <xf numFmtId="0" fontId="28" fillId="6" borderId="3" xfId="1" applyFont="1" applyFill="1" applyBorder="1" applyAlignment="1">
      <alignment wrapText="1"/>
    </xf>
    <xf numFmtId="0" fontId="25" fillId="6" borderId="3" xfId="1" applyFont="1" applyFill="1" applyBorder="1" applyAlignment="1">
      <alignment wrapText="1"/>
    </xf>
    <xf numFmtId="0" fontId="27" fillId="9" borderId="3" xfId="1" applyFont="1" applyFill="1" applyBorder="1" applyAlignment="1">
      <alignment wrapText="1"/>
    </xf>
    <xf numFmtId="0" fontId="26" fillId="0" borderId="3" xfId="1" applyFont="1" applyBorder="1" applyAlignment="1">
      <alignment wrapText="1"/>
    </xf>
    <xf numFmtId="4" fontId="25" fillId="10" borderId="4" xfId="1" quotePrefix="1" applyNumberFormat="1" applyFont="1" applyFill="1" applyBorder="1" applyAlignment="1">
      <alignment horizontal="right" vertical="center" wrapText="1"/>
    </xf>
    <xf numFmtId="0" fontId="26" fillId="4" borderId="3" xfId="1" applyNumberFormat="1" applyFont="1" applyFill="1" applyBorder="1" applyAlignment="1">
      <alignment wrapText="1"/>
    </xf>
    <xf numFmtId="0" fontId="25" fillId="9" borderId="3" xfId="1" applyNumberFormat="1" applyFont="1" applyFill="1" applyBorder="1" applyAlignment="1"/>
    <xf numFmtId="0" fontId="25" fillId="9" borderId="3" xfId="1" applyNumberFormat="1" applyFont="1" applyFill="1" applyBorder="1" applyAlignment="1">
      <alignment wrapText="1"/>
    </xf>
    <xf numFmtId="4" fontId="25" fillId="9" borderId="4" xfId="1" quotePrefix="1" applyNumberFormat="1" applyFont="1" applyFill="1" applyBorder="1" applyAlignment="1">
      <alignment horizontal="right" vertical="center" wrapText="1"/>
    </xf>
    <xf numFmtId="0" fontId="25" fillId="10" borderId="3" xfId="1" applyNumberFormat="1" applyFont="1" applyFill="1" applyBorder="1" applyAlignment="1">
      <alignment wrapText="1"/>
    </xf>
    <xf numFmtId="0" fontId="25" fillId="8" borderId="3" xfId="1" applyFont="1" applyFill="1" applyBorder="1" applyAlignment="1">
      <alignment wrapText="1"/>
    </xf>
    <xf numFmtId="0" fontId="25" fillId="9" borderId="3" xfId="1" applyFont="1" applyFill="1" applyBorder="1" applyAlignment="1">
      <alignment wrapText="1"/>
    </xf>
    <xf numFmtId="0" fontId="25" fillId="2" borderId="3" xfId="1" applyFont="1" applyFill="1" applyBorder="1" applyAlignment="1">
      <alignment wrapText="1"/>
    </xf>
    <xf numFmtId="3" fontId="26" fillId="4" borderId="3" xfId="1" applyNumberFormat="1" applyFont="1" applyFill="1" applyBorder="1" applyAlignment="1">
      <alignment vertical="center" wrapText="1"/>
    </xf>
    <xf numFmtId="2" fontId="25" fillId="10" borderId="3" xfId="1" applyNumberFormat="1" applyFont="1" applyFill="1" applyBorder="1" applyAlignment="1">
      <alignment horizontal="left" vertical="center" wrapText="1"/>
    </xf>
    <xf numFmtId="0" fontId="25" fillId="8" borderId="3" xfId="1" applyNumberFormat="1" applyFont="1" applyFill="1" applyBorder="1" applyAlignment="1">
      <alignment wrapText="1"/>
    </xf>
    <xf numFmtId="3" fontId="25" fillId="7" borderId="1" xfId="1" applyNumberFormat="1" applyFont="1" applyFill="1" applyBorder="1" applyAlignment="1">
      <alignment vertical="center" wrapText="1"/>
    </xf>
    <xf numFmtId="0" fontId="0" fillId="0" borderId="3" xfId="0" applyBorder="1"/>
    <xf numFmtId="0" fontId="25" fillId="0" borderId="10" xfId="1" applyNumberFormat="1" applyFont="1" applyFill="1" applyBorder="1" applyAlignment="1">
      <alignment vertical="center" wrapText="1"/>
    </xf>
    <xf numFmtId="0" fontId="25" fillId="0" borderId="11" xfId="1" applyNumberFormat="1" applyFont="1" applyFill="1" applyBorder="1" applyAlignment="1">
      <alignment horizontal="center" vertical="center" wrapText="1"/>
    </xf>
    <xf numFmtId="3" fontId="25" fillId="0" borderId="12" xfId="1" applyNumberFormat="1" applyFont="1" applyFill="1" applyBorder="1" applyAlignment="1">
      <alignment horizontal="right" vertical="center" wrapText="1"/>
    </xf>
    <xf numFmtId="3" fontId="25" fillId="0" borderId="13" xfId="1" applyNumberFormat="1" applyFont="1" applyFill="1" applyBorder="1" applyAlignment="1">
      <alignment horizontal="right" vertical="center" wrapText="1"/>
    </xf>
    <xf numFmtId="3" fontId="25" fillId="5" borderId="7" xfId="1" applyNumberFormat="1" applyFont="1" applyFill="1" applyBorder="1" applyAlignment="1">
      <alignment vertical="center" wrapText="1"/>
    </xf>
    <xf numFmtId="0" fontId="14" fillId="0" borderId="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25" fillId="8" borderId="1" xfId="1" applyNumberFormat="1" applyFont="1" applyFill="1" applyBorder="1" applyAlignment="1">
      <alignment horizontal="right" vertical="center" wrapText="1"/>
    </xf>
    <xf numFmtId="3" fontId="25" fillId="9" borderId="1" xfId="1" applyNumberFormat="1" applyFont="1" applyFill="1" applyBorder="1" applyAlignment="1">
      <alignment horizontal="right" vertical="center" wrapText="1"/>
    </xf>
    <xf numFmtId="3" fontId="25" fillId="10" borderId="1" xfId="1" applyNumberFormat="1" applyFont="1" applyFill="1" applyBorder="1" applyAlignment="1">
      <alignment horizontal="right" vertical="center" wrapText="1"/>
    </xf>
    <xf numFmtId="3" fontId="25" fillId="10" borderId="2" xfId="1" quotePrefix="1" applyNumberFormat="1" applyFont="1" applyFill="1" applyBorder="1" applyAlignment="1">
      <alignment horizontal="right" vertical="center" wrapText="1"/>
    </xf>
    <xf numFmtId="3" fontId="25" fillId="9" borderId="2" xfId="1" quotePrefix="1" applyNumberFormat="1" applyFont="1" applyFill="1" applyBorder="1" applyAlignment="1">
      <alignment horizontal="right" vertical="center" wrapText="1"/>
    </xf>
    <xf numFmtId="0" fontId="29" fillId="0" borderId="3" xfId="0" applyFont="1" applyBorder="1"/>
    <xf numFmtId="0" fontId="26" fillId="2" borderId="0" xfId="1" applyNumberFormat="1" applyFont="1" applyFill="1" applyBorder="1" applyAlignment="1">
      <alignment wrapText="1"/>
    </xf>
    <xf numFmtId="3" fontId="26" fillId="2" borderId="3" xfId="1" applyNumberFormat="1" applyFont="1" applyFill="1" applyBorder="1"/>
    <xf numFmtId="3" fontId="25" fillId="2" borderId="2" xfId="1" quotePrefix="1" applyNumberFormat="1" applyFont="1" applyFill="1" applyBorder="1" applyAlignment="1">
      <alignment horizontal="right" vertical="center" wrapText="1"/>
    </xf>
    <xf numFmtId="0" fontId="29" fillId="2" borderId="3" xfId="0" applyFont="1" applyFill="1" applyBorder="1"/>
    <xf numFmtId="0" fontId="27" fillId="11" borderId="3" xfId="1" applyFont="1" applyFill="1" applyBorder="1" applyAlignment="1">
      <alignment wrapText="1"/>
    </xf>
    <xf numFmtId="3" fontId="26" fillId="11" borderId="3" xfId="1" applyNumberFormat="1" applyFont="1" applyFill="1" applyBorder="1"/>
    <xf numFmtId="3" fontId="26" fillId="11" borderId="1" xfId="1" applyNumberFormat="1" applyFont="1" applyFill="1" applyBorder="1"/>
    <xf numFmtId="0" fontId="29" fillId="11" borderId="3" xfId="0" applyFont="1" applyFill="1" applyBorder="1"/>
    <xf numFmtId="3" fontId="25" fillId="11" borderId="2" xfId="1" quotePrefix="1" applyNumberFormat="1" applyFont="1" applyFill="1" applyBorder="1" applyAlignment="1">
      <alignment horizontal="right" vertical="center" wrapText="1"/>
    </xf>
    <xf numFmtId="0" fontId="26" fillId="11" borderId="3" xfId="1" applyNumberFormat="1" applyFont="1" applyFill="1" applyBorder="1" applyAlignment="1"/>
    <xf numFmtId="0" fontId="26" fillId="11" borderId="3" xfId="1" applyNumberFormat="1" applyFont="1" applyFill="1" applyBorder="1" applyAlignment="1">
      <alignment horizontal="left" wrapText="1"/>
    </xf>
    <xf numFmtId="3" fontId="26" fillId="11" borderId="4" xfId="1" applyNumberFormat="1" applyFont="1" applyFill="1" applyBorder="1"/>
    <xf numFmtId="0" fontId="26" fillId="2" borderId="3" xfId="1" applyNumberFormat="1" applyFont="1" applyFill="1" applyBorder="1" applyAlignment="1">
      <alignment wrapText="1"/>
    </xf>
    <xf numFmtId="3" fontId="26" fillId="11" borderId="2" xfId="1" quotePrefix="1" applyNumberFormat="1" applyFont="1" applyFill="1" applyBorder="1" applyAlignment="1">
      <alignment horizontal="right" vertical="center" wrapText="1"/>
    </xf>
    <xf numFmtId="0" fontId="26" fillId="11" borderId="3" xfId="1" applyNumberFormat="1" applyFont="1" applyFill="1" applyBorder="1" applyAlignment="1">
      <alignment vertical="center" wrapText="1"/>
    </xf>
    <xf numFmtId="0" fontId="26" fillId="11" borderId="3" xfId="1" applyNumberFormat="1" applyFont="1" applyFill="1" applyBorder="1" applyAlignment="1">
      <alignment horizontal="left" vertical="center" wrapText="1"/>
    </xf>
    <xf numFmtId="3" fontId="26" fillId="11" borderId="4" xfId="1" applyNumberFormat="1" applyFont="1" applyFill="1" applyBorder="1" applyAlignment="1">
      <alignment vertical="center" wrapText="1"/>
    </xf>
    <xf numFmtId="0" fontId="27" fillId="2" borderId="3" xfId="1" applyFont="1" applyFill="1" applyBorder="1" applyAlignment="1">
      <alignment wrapText="1"/>
    </xf>
    <xf numFmtId="0" fontId="26" fillId="2" borderId="3" xfId="1" applyFont="1" applyFill="1" applyBorder="1" applyAlignment="1">
      <alignment wrapText="1"/>
    </xf>
    <xf numFmtId="3" fontId="26" fillId="2" borderId="2" xfId="1" quotePrefix="1" applyNumberFormat="1" applyFont="1" applyFill="1" applyBorder="1" applyAlignment="1">
      <alignment horizontal="right" vertical="center" wrapText="1"/>
    </xf>
    <xf numFmtId="3" fontId="26" fillId="2" borderId="2" xfId="1" applyNumberFormat="1" applyFont="1" applyFill="1" applyBorder="1"/>
    <xf numFmtId="0" fontId="26" fillId="2" borderId="3" xfId="0" applyFont="1" applyFill="1" applyBorder="1"/>
    <xf numFmtId="0" fontId="31" fillId="0" borderId="3" xfId="0" applyNumberFormat="1" applyFont="1" applyBorder="1"/>
    <xf numFmtId="0" fontId="31" fillId="2" borderId="3" xfId="0" applyNumberFormat="1" applyFont="1" applyFill="1" applyBorder="1"/>
    <xf numFmtId="0" fontId="0" fillId="2" borderId="0" xfId="0" applyNumberFormat="1" applyFill="1" applyBorder="1"/>
    <xf numFmtId="3" fontId="26" fillId="2" borderId="1" xfId="1" applyNumberFormat="1" applyFont="1" applyFill="1" applyBorder="1"/>
    <xf numFmtId="3" fontId="20" fillId="2" borderId="0" xfId="1" applyNumberFormat="1" applyFont="1" applyFill="1"/>
    <xf numFmtId="0" fontId="26" fillId="11" borderId="3" xfId="1" applyNumberFormat="1" applyFont="1" applyFill="1" applyBorder="1" applyAlignment="1">
      <alignment horizontal="right"/>
    </xf>
    <xf numFmtId="2" fontId="31" fillId="2" borderId="3" xfId="0" applyNumberFormat="1" applyFont="1" applyFill="1" applyBorder="1"/>
    <xf numFmtId="0" fontId="31" fillId="0" borderId="8" xfId="0" applyNumberFormat="1" applyFont="1" applyBorder="1"/>
    <xf numFmtId="0" fontId="32" fillId="4" borderId="3" xfId="1" applyFont="1" applyFill="1" applyBorder="1" applyAlignment="1">
      <alignment horizontal="left" wrapText="1"/>
    </xf>
    <xf numFmtId="3" fontId="25" fillId="8" borderId="4" xfId="1" quotePrefix="1" applyNumberFormat="1" applyFont="1" applyFill="1" applyBorder="1" applyAlignment="1">
      <alignment horizontal="right" wrapText="1"/>
    </xf>
    <xf numFmtId="3" fontId="26" fillId="4" borderId="3" xfId="1" applyNumberFormat="1" applyFont="1" applyFill="1" applyBorder="1" applyAlignment="1"/>
    <xf numFmtId="3" fontId="25" fillId="4" borderId="2" xfId="1" quotePrefix="1" applyNumberFormat="1" applyFont="1" applyFill="1" applyBorder="1" applyAlignment="1">
      <alignment horizontal="right" wrapText="1"/>
    </xf>
    <xf numFmtId="0" fontId="31" fillId="4" borderId="3" xfId="0" applyNumberFormat="1" applyFont="1" applyFill="1" applyBorder="1" applyAlignment="1"/>
    <xf numFmtId="3" fontId="26" fillId="11" borderId="3" xfId="1" applyNumberFormat="1" applyFont="1" applyFill="1" applyBorder="1" applyAlignment="1"/>
    <xf numFmtId="0" fontId="31" fillId="11" borderId="3" xfId="0" applyNumberFormat="1" applyFont="1" applyFill="1" applyBorder="1" applyAlignment="1"/>
    <xf numFmtId="3" fontId="26" fillId="0" borderId="4" xfId="1" applyNumberFormat="1" applyFont="1" applyBorder="1" applyAlignment="1"/>
    <xf numFmtId="3" fontId="26" fillId="2" borderId="2" xfId="1" applyNumberFormat="1" applyFont="1" applyFill="1" applyBorder="1" applyAlignment="1"/>
    <xf numFmtId="0" fontId="31" fillId="0" borderId="3" xfId="0" applyNumberFormat="1" applyFont="1" applyBorder="1" applyAlignment="1"/>
    <xf numFmtId="0" fontId="25" fillId="0" borderId="3" xfId="1" applyNumberFormat="1" applyFont="1" applyFill="1" applyBorder="1" applyAlignment="1">
      <alignment wrapText="1"/>
    </xf>
    <xf numFmtId="0" fontId="25" fillId="0" borderId="3" xfId="1" applyNumberFormat="1" applyFont="1" applyFill="1" applyBorder="1" applyAlignment="1">
      <alignment horizontal="center" wrapText="1"/>
    </xf>
    <xf numFmtId="3" fontId="25" fillId="5" borderId="3" xfId="1" applyNumberFormat="1" applyFont="1" applyFill="1" applyBorder="1" applyAlignment="1">
      <alignment wrapText="1"/>
    </xf>
    <xf numFmtId="3" fontId="25" fillId="2" borderId="1" xfId="1" applyNumberFormat="1" applyFont="1" applyFill="1" applyBorder="1" applyAlignment="1">
      <alignment wrapText="1"/>
    </xf>
    <xf numFmtId="3" fontId="25" fillId="6" borderId="9" xfId="1" quotePrefix="1" applyNumberFormat="1" applyFont="1" applyFill="1" applyBorder="1" applyAlignment="1">
      <alignment horizontal="right" wrapText="1"/>
    </xf>
    <xf numFmtId="3" fontId="25" fillId="6" borderId="5" xfId="1" quotePrefix="1" applyNumberFormat="1" applyFont="1" applyFill="1" applyBorder="1" applyAlignment="1">
      <alignment horizontal="right" wrapText="1"/>
    </xf>
    <xf numFmtId="3" fontId="26" fillId="4" borderId="16" xfId="1" applyNumberFormat="1" applyFont="1" applyFill="1" applyBorder="1" applyAlignment="1"/>
    <xf numFmtId="3" fontId="26" fillId="4" borderId="17" xfId="1" quotePrefix="1" applyNumberFormat="1" applyFont="1" applyFill="1" applyBorder="1" applyAlignment="1">
      <alignment horizontal="right" wrapText="1"/>
    </xf>
    <xf numFmtId="0" fontId="31" fillId="4" borderId="16" xfId="0" applyNumberFormat="1" applyFont="1" applyFill="1" applyBorder="1" applyAlignment="1"/>
    <xf numFmtId="3" fontId="26" fillId="4" borderId="3" xfId="1" quotePrefix="1" applyNumberFormat="1" applyFont="1" applyFill="1" applyBorder="1" applyAlignment="1">
      <alignment horizontal="right" wrapText="1"/>
    </xf>
    <xf numFmtId="0" fontId="27" fillId="4" borderId="3" xfId="1" applyFont="1" applyFill="1" applyBorder="1" applyAlignment="1"/>
    <xf numFmtId="3" fontId="26" fillId="4" borderId="2" xfId="1" quotePrefix="1" applyNumberFormat="1" applyFont="1" applyFill="1" applyBorder="1" applyAlignment="1">
      <alignment horizontal="right" wrapText="1"/>
    </xf>
    <xf numFmtId="0" fontId="25" fillId="6" borderId="3" xfId="1" applyNumberFormat="1" applyFont="1" applyFill="1" applyBorder="1" applyAlignment="1">
      <alignment wrapText="1"/>
    </xf>
    <xf numFmtId="0" fontId="25" fillId="6" borderId="3" xfId="1" applyNumberFormat="1" applyFont="1" applyFill="1" applyBorder="1" applyAlignment="1">
      <alignment horizontal="left" wrapText="1"/>
    </xf>
    <xf numFmtId="3" fontId="25" fillId="6" borderId="3" xfId="1" applyNumberFormat="1" applyFont="1" applyFill="1" applyBorder="1" applyAlignment="1">
      <alignment horizontal="right" wrapText="1"/>
    </xf>
    <xf numFmtId="3" fontId="25" fillId="8" borderId="4" xfId="1" applyNumberFormat="1" applyFont="1" applyFill="1" applyBorder="1" applyAlignment="1">
      <alignment horizontal="right" wrapText="1"/>
    </xf>
    <xf numFmtId="3" fontId="25" fillId="8" borderId="2" xfId="1" applyNumberFormat="1" applyFont="1" applyFill="1" applyBorder="1" applyAlignment="1">
      <alignment horizontal="right" wrapText="1"/>
    </xf>
    <xf numFmtId="0" fontId="31" fillId="8" borderId="3" xfId="0" applyNumberFormat="1" applyFont="1" applyFill="1" applyBorder="1" applyAlignment="1"/>
    <xf numFmtId="3" fontId="26" fillId="4" borderId="4" xfId="1" applyNumberFormat="1" applyFont="1" applyFill="1" applyBorder="1" applyAlignment="1">
      <alignment horizontal="right" wrapText="1"/>
    </xf>
    <xf numFmtId="3" fontId="26" fillId="11" borderId="4" xfId="1" applyNumberFormat="1" applyFont="1" applyFill="1" applyBorder="1" applyAlignment="1"/>
    <xf numFmtId="3" fontId="26" fillId="11" borderId="2" xfId="1" applyNumberFormat="1" applyFont="1" applyFill="1" applyBorder="1" applyAlignment="1"/>
    <xf numFmtId="2" fontId="31" fillId="11" borderId="3" xfId="0" applyNumberFormat="1" applyFont="1" applyFill="1" applyBorder="1" applyAlignment="1"/>
    <xf numFmtId="3" fontId="25" fillId="8" borderId="3" xfId="1" applyNumberFormat="1" applyFont="1" applyFill="1" applyBorder="1" applyAlignment="1">
      <alignment horizontal="right" wrapText="1"/>
    </xf>
    <xf numFmtId="3" fontId="26" fillId="2" borderId="3" xfId="1" applyNumberFormat="1" applyFont="1" applyFill="1" applyBorder="1" applyAlignment="1"/>
    <xf numFmtId="3" fontId="26" fillId="2" borderId="1" xfId="1" applyNumberFormat="1" applyFont="1" applyFill="1" applyBorder="1" applyAlignment="1"/>
    <xf numFmtId="3" fontId="26" fillId="11" borderId="2" xfId="1" quotePrefix="1" applyNumberFormat="1" applyFont="1" applyFill="1" applyBorder="1" applyAlignment="1">
      <alignment horizontal="right" wrapText="1"/>
    </xf>
    <xf numFmtId="0" fontId="26" fillId="2" borderId="3" xfId="1" applyNumberFormat="1" applyFont="1" applyFill="1" applyBorder="1" applyAlignment="1">
      <alignment horizontal="right"/>
    </xf>
    <xf numFmtId="3" fontId="26" fillId="2" borderId="4" xfId="1" applyNumberFormat="1" applyFont="1" applyFill="1" applyBorder="1" applyAlignment="1"/>
    <xf numFmtId="3" fontId="26" fillId="2" borderId="2" xfId="1" quotePrefix="1" applyNumberFormat="1" applyFont="1" applyFill="1" applyBorder="1" applyAlignment="1">
      <alignment horizontal="right" wrapText="1"/>
    </xf>
    <xf numFmtId="0" fontId="31" fillId="2" borderId="4" xfId="0" applyNumberFormat="1" applyFont="1" applyFill="1" applyBorder="1" applyAlignment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0" fillId="0" borderId="0" xfId="0" applyBorder="1"/>
    <xf numFmtId="0" fontId="33" fillId="2" borderId="3" xfId="0" quotePrefix="1" applyFont="1" applyFill="1" applyBorder="1" applyAlignment="1">
      <alignment horizontal="left" vertical="center" wrapText="1"/>
    </xf>
    <xf numFmtId="0" fontId="33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3" fontId="34" fillId="4" borderId="3" xfId="1" applyNumberFormat="1" applyFont="1" applyFill="1" applyBorder="1"/>
    <xf numFmtId="0" fontId="35" fillId="0" borderId="3" xfId="0" applyFont="1" applyBorder="1"/>
    <xf numFmtId="3" fontId="34" fillId="4" borderId="3" xfId="1" applyNumberFormat="1" applyFont="1" applyFill="1" applyBorder="1" applyAlignment="1">
      <alignment vertical="center" wrapText="1"/>
    </xf>
    <xf numFmtId="3" fontId="34" fillId="2" borderId="4" xfId="1" applyNumberFormat="1" applyFont="1" applyFill="1" applyBorder="1"/>
    <xf numFmtId="3" fontId="34" fillId="4" borderId="4" xfId="1" applyNumberFormat="1" applyFont="1" applyFill="1" applyBorder="1"/>
    <xf numFmtId="0" fontId="35" fillId="2" borderId="3" xfId="0" applyFont="1" applyFill="1" applyBorder="1"/>
    <xf numFmtId="0" fontId="9" fillId="4" borderId="3" xfId="0" quotePrefix="1" applyFont="1" applyFill="1" applyBorder="1" applyAlignment="1">
      <alignment horizontal="left" vertical="center"/>
    </xf>
    <xf numFmtId="0" fontId="10" fillId="4" borderId="3" xfId="0" quotePrefix="1" applyFont="1" applyFill="1" applyBorder="1" applyAlignment="1">
      <alignment horizontal="left" vertical="center"/>
    </xf>
    <xf numFmtId="3" fontId="34" fillId="4" borderId="2" xfId="1" quotePrefix="1" applyNumberFormat="1" applyFont="1" applyFill="1" applyBorder="1" applyAlignment="1">
      <alignment horizontal="right" vertical="center" wrapText="1"/>
    </xf>
    <xf numFmtId="0" fontId="35" fillId="4" borderId="3" xfId="0" applyFont="1" applyFill="1" applyBorder="1"/>
    <xf numFmtId="3" fontId="26" fillId="4" borderId="2" xfId="1" quotePrefix="1" applyNumberFormat="1" applyFont="1" applyFill="1" applyBorder="1" applyAlignment="1">
      <alignment horizontal="right" vertical="center" wrapText="1"/>
    </xf>
    <xf numFmtId="0" fontId="29" fillId="4" borderId="3" xfId="0" applyFont="1" applyFill="1" applyBorder="1"/>
    <xf numFmtId="3" fontId="38" fillId="4" borderId="2" xfId="1" quotePrefix="1" applyNumberFormat="1" applyFont="1" applyFill="1" applyBorder="1" applyAlignment="1">
      <alignment horizontal="right" vertical="center" wrapText="1"/>
    </xf>
    <xf numFmtId="0" fontId="34" fillId="4" borderId="3" xfId="0" applyFont="1" applyFill="1" applyBorder="1"/>
    <xf numFmtId="0" fontId="10" fillId="4" borderId="3" xfId="0" quotePrefix="1" applyFont="1" applyFill="1" applyBorder="1" applyAlignment="1">
      <alignment horizontal="left" vertical="center" wrapText="1"/>
    </xf>
    <xf numFmtId="3" fontId="36" fillId="4" borderId="4" xfId="0" applyNumberFormat="1" applyFont="1" applyFill="1" applyBorder="1" applyAlignment="1">
      <alignment horizontal="right"/>
    </xf>
    <xf numFmtId="3" fontId="34" fillId="4" borderId="4" xfId="1" applyNumberFormat="1" applyFont="1" applyFill="1" applyBorder="1" applyAlignment="1">
      <alignment horizontal="right" vertical="center" wrapText="1"/>
    </xf>
    <xf numFmtId="0" fontId="34" fillId="4" borderId="3" xfId="0" quotePrefix="1" applyFont="1" applyFill="1" applyBorder="1" applyAlignment="1">
      <alignment horizontal="left" vertical="center"/>
    </xf>
    <xf numFmtId="0" fontId="34" fillId="4" borderId="3" xfId="0" applyNumberFormat="1" applyFont="1" applyFill="1" applyBorder="1" applyAlignment="1" applyProtection="1">
      <alignment horizontal="left" vertical="center" wrapText="1"/>
    </xf>
    <xf numFmtId="3" fontId="37" fillId="4" borderId="4" xfId="0" applyNumberFormat="1" applyFont="1" applyFill="1" applyBorder="1" applyAlignment="1">
      <alignment horizontal="right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3" fontId="26" fillId="2" borderId="1" xfId="1" applyNumberFormat="1" applyFont="1" applyFill="1" applyBorder="1" applyAlignment="1">
      <alignment horizontal="right" vertical="center" wrapText="1"/>
    </xf>
    <xf numFmtId="3" fontId="38" fillId="2" borderId="2" xfId="1" quotePrefix="1" applyNumberFormat="1" applyFont="1" applyFill="1" applyBorder="1" applyAlignment="1">
      <alignment horizontal="right" vertical="center" wrapText="1"/>
    </xf>
    <xf numFmtId="3" fontId="34" fillId="2" borderId="2" xfId="1" quotePrefix="1" applyNumberFormat="1" applyFont="1" applyFill="1" applyBorder="1" applyAlignment="1">
      <alignment horizontal="right" vertical="center" wrapText="1"/>
    </xf>
    <xf numFmtId="3" fontId="26" fillId="2" borderId="3" xfId="1" applyNumberFormat="1" applyFont="1" applyFill="1" applyBorder="1" applyAlignment="1">
      <alignment vertical="center" wrapText="1"/>
    </xf>
    <xf numFmtId="3" fontId="25" fillId="2" borderId="4" xfId="1" applyNumberFormat="1" applyFont="1" applyFill="1" applyBorder="1"/>
    <xf numFmtId="0" fontId="0" fillId="11" borderId="0" xfId="0" applyFill="1"/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12" borderId="3" xfId="0" quotePrefix="1" applyFont="1" applyFill="1" applyBorder="1" applyAlignment="1">
      <alignment horizontal="left" vertical="center"/>
    </xf>
    <xf numFmtId="0" fontId="10" fillId="12" borderId="3" xfId="0" quotePrefix="1" applyFont="1" applyFill="1" applyBorder="1" applyAlignment="1">
      <alignment horizontal="left" vertical="center"/>
    </xf>
    <xf numFmtId="0" fontId="10" fillId="12" borderId="3" xfId="0" quotePrefix="1" applyFont="1" applyFill="1" applyBorder="1" applyAlignment="1">
      <alignment horizontal="left" vertical="center" wrapText="1"/>
    </xf>
    <xf numFmtId="3" fontId="26" fillId="12" borderId="4" xfId="1" applyNumberFormat="1" applyFont="1" applyFill="1" applyBorder="1" applyAlignment="1">
      <alignment wrapText="1"/>
    </xf>
    <xf numFmtId="3" fontId="26" fillId="12" borderId="4" xfId="1" applyNumberFormat="1" applyFont="1" applyFill="1" applyBorder="1"/>
    <xf numFmtId="3" fontId="39" fillId="12" borderId="4" xfId="1" applyNumberFormat="1" applyFont="1" applyFill="1" applyBorder="1"/>
    <xf numFmtId="3" fontId="3" fillId="12" borderId="4" xfId="0" applyNumberFormat="1" applyFont="1" applyFill="1" applyBorder="1" applyAlignment="1">
      <alignment horizontal="right"/>
    </xf>
    <xf numFmtId="0" fontId="11" fillId="12" borderId="3" xfId="0" applyNumberFormat="1" applyFont="1" applyFill="1" applyBorder="1" applyAlignment="1" applyProtection="1">
      <alignment horizontal="left" vertical="center" wrapText="1"/>
    </xf>
    <xf numFmtId="0" fontId="9" fillId="12" borderId="3" xfId="0" applyNumberFormat="1" applyFont="1" applyFill="1" applyBorder="1" applyAlignment="1" applyProtection="1">
      <alignment horizontal="left" vertical="center" wrapText="1"/>
    </xf>
    <xf numFmtId="3" fontId="3" fillId="12" borderId="3" xfId="0" applyNumberFormat="1" applyFont="1" applyFill="1" applyBorder="1" applyAlignment="1">
      <alignment horizontal="right"/>
    </xf>
    <xf numFmtId="0" fontId="9" fillId="12" borderId="3" xfId="0" applyNumberFormat="1" applyFont="1" applyFill="1" applyBorder="1" applyAlignment="1" applyProtection="1">
      <alignment vertical="center" wrapText="1"/>
    </xf>
    <xf numFmtId="0" fontId="11" fillId="13" borderId="3" xfId="0" applyNumberFormat="1" applyFont="1" applyFill="1" applyBorder="1" applyAlignment="1" applyProtection="1">
      <alignment horizontal="left" vertical="center" wrapText="1"/>
    </xf>
    <xf numFmtId="3" fontId="6" fillId="13" borderId="4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left" vertical="center"/>
    </xf>
    <xf numFmtId="0" fontId="11" fillId="13" borderId="3" xfId="0" applyNumberFormat="1" applyFont="1" applyFill="1" applyBorder="1" applyAlignment="1" applyProtection="1">
      <alignment horizontal="left" vertical="center"/>
    </xf>
    <xf numFmtId="0" fontId="11" fillId="13" borderId="3" xfId="0" applyNumberFormat="1" applyFont="1" applyFill="1" applyBorder="1" applyAlignment="1" applyProtection="1">
      <alignment vertical="center" wrapText="1"/>
    </xf>
    <xf numFmtId="0" fontId="33" fillId="13" borderId="3" xfId="0" quotePrefix="1" applyFont="1" applyFill="1" applyBorder="1" applyAlignment="1">
      <alignment horizontal="left" vertical="center"/>
    </xf>
    <xf numFmtId="0" fontId="11" fillId="13" borderId="3" xfId="0" quotePrefix="1" applyFont="1" applyFill="1" applyBorder="1" applyAlignment="1">
      <alignment horizontal="left" vertical="center" wrapText="1"/>
    </xf>
    <xf numFmtId="3" fontId="6" fillId="13" borderId="3" xfId="0" applyNumberFormat="1" applyFont="1" applyFill="1" applyBorder="1" applyAlignment="1">
      <alignment horizontal="right"/>
    </xf>
    <xf numFmtId="3" fontId="25" fillId="13" borderId="4" xfId="1" applyNumberFormat="1" applyFont="1" applyFill="1" applyBorder="1"/>
    <xf numFmtId="0" fontId="25" fillId="2" borderId="8" xfId="1" applyNumberFormat="1" applyFont="1" applyFill="1" applyBorder="1" applyAlignment="1">
      <alignment vertical="center" wrapText="1"/>
    </xf>
    <xf numFmtId="0" fontId="25" fillId="2" borderId="8" xfId="1" applyNumberFormat="1" applyFont="1" applyFill="1" applyBorder="1" applyAlignment="1">
      <alignment horizontal="center" vertical="center" wrapText="1"/>
    </xf>
    <xf numFmtId="3" fontId="25" fillId="2" borderId="8" xfId="1" applyNumberFormat="1" applyFont="1" applyFill="1" applyBorder="1" applyAlignment="1">
      <alignment horizontal="right" vertical="center" wrapText="1"/>
    </xf>
    <xf numFmtId="3" fontId="25" fillId="2" borderId="15" xfId="1" applyNumberFormat="1" applyFont="1" applyFill="1" applyBorder="1" applyAlignment="1">
      <alignment horizontal="right" vertical="center" wrapText="1"/>
    </xf>
    <xf numFmtId="0" fontId="0" fillId="7" borderId="0" xfId="0" applyFill="1"/>
    <xf numFmtId="0" fontId="21" fillId="8" borderId="0" xfId="1" applyNumberFormat="1" applyFont="1" applyFill="1" applyBorder="1" applyAlignment="1"/>
    <xf numFmtId="0" fontId="40" fillId="8" borderId="0" xfId="1" applyFont="1" applyFill="1" applyAlignment="1">
      <alignment wrapText="1"/>
    </xf>
    <xf numFmtId="3" fontId="20" fillId="8" borderId="0" xfId="1" applyNumberFormat="1" applyFont="1" applyFill="1" applyBorder="1"/>
    <xf numFmtId="3" fontId="25" fillId="4" borderId="2" xfId="1" quotePrefix="1" applyNumberFormat="1" applyFont="1" applyFill="1" applyBorder="1" applyAlignment="1">
      <alignment horizontal="right" vertical="center" wrapText="1"/>
    </xf>
    <xf numFmtId="3" fontId="26" fillId="4" borderId="3" xfId="1" applyNumberFormat="1" applyFont="1" applyFill="1" applyBorder="1" applyAlignment="1">
      <alignment horizontal="right" vertical="center" wrapText="1"/>
    </xf>
    <xf numFmtId="3" fontId="26" fillId="4" borderId="1" xfId="1" applyNumberFormat="1" applyFont="1" applyFill="1" applyBorder="1" applyAlignment="1">
      <alignment horizontal="right" vertical="center" wrapText="1"/>
    </xf>
    <xf numFmtId="3" fontId="26" fillId="4" borderId="4" xfId="1" applyNumberFormat="1" applyFont="1" applyFill="1" applyBorder="1" applyAlignment="1">
      <alignment horizontal="right" vertical="center" wrapText="1"/>
    </xf>
    <xf numFmtId="0" fontId="27" fillId="10" borderId="3" xfId="1" applyFont="1" applyFill="1" applyBorder="1" applyAlignment="1">
      <alignment wrapText="1"/>
    </xf>
    <xf numFmtId="0" fontId="26" fillId="10" borderId="3" xfId="1" applyFont="1" applyFill="1" applyBorder="1" applyAlignment="1">
      <alignment wrapText="1"/>
    </xf>
    <xf numFmtId="0" fontId="26" fillId="11" borderId="3" xfId="1" applyNumberFormat="1" applyFont="1" applyFill="1" applyBorder="1" applyAlignment="1">
      <alignment wrapText="1"/>
    </xf>
    <xf numFmtId="0" fontId="29" fillId="4" borderId="3" xfId="0" applyFont="1" applyFill="1" applyBorder="1" applyAlignment="1"/>
    <xf numFmtId="3" fontId="26" fillId="11" borderId="1" xfId="1" applyNumberFormat="1" applyFont="1" applyFill="1" applyBorder="1" applyAlignment="1"/>
    <xf numFmtId="0" fontId="29" fillId="11" borderId="3" xfId="0" applyFont="1" applyFill="1" applyBorder="1" applyAlignment="1"/>
    <xf numFmtId="0" fontId="24" fillId="2" borderId="0" xfId="1" applyNumberFormat="1" applyFont="1" applyFill="1" applyBorder="1" applyAlignment="1" applyProtection="1"/>
    <xf numFmtId="3" fontId="25" fillId="11" borderId="2" xfId="1" quotePrefix="1" applyNumberFormat="1" applyFont="1" applyFill="1" applyBorder="1" applyAlignment="1">
      <alignment horizontal="right" wrapText="1"/>
    </xf>
    <xf numFmtId="3" fontId="26" fillId="4" borderId="4" xfId="1" applyNumberFormat="1" applyFont="1" applyFill="1" applyBorder="1" applyAlignment="1"/>
    <xf numFmtId="3" fontId="25" fillId="10" borderId="3" xfId="1" applyNumberFormat="1" applyFont="1" applyFill="1" applyBorder="1" applyAlignment="1">
      <alignment horizontal="right" wrapText="1"/>
    </xf>
    <xf numFmtId="3" fontId="25" fillId="10" borderId="1" xfId="1" applyNumberFormat="1" applyFont="1" applyFill="1" applyBorder="1" applyAlignment="1">
      <alignment horizontal="right" wrapText="1"/>
    </xf>
    <xf numFmtId="0" fontId="27" fillId="2" borderId="0" xfId="1" applyFont="1" applyFill="1" applyBorder="1" applyAlignment="1">
      <alignment wrapText="1"/>
    </xf>
    <xf numFmtId="0" fontId="26" fillId="2" borderId="0" xfId="1" applyFont="1" applyFill="1" applyBorder="1" applyAlignment="1">
      <alignment wrapText="1"/>
    </xf>
    <xf numFmtId="3" fontId="25" fillId="9" borderId="4" xfId="1" quotePrefix="1" applyNumberFormat="1" applyFont="1" applyFill="1" applyBorder="1" applyAlignment="1">
      <alignment horizontal="right" wrapText="1"/>
    </xf>
    <xf numFmtId="3" fontId="25" fillId="10" borderId="4" xfId="1" quotePrefix="1" applyNumberFormat="1" applyFont="1" applyFill="1" applyBorder="1" applyAlignment="1">
      <alignment horizontal="right" wrapText="1"/>
    </xf>
    <xf numFmtId="4" fontId="26" fillId="4" borderId="4" xfId="1" quotePrefix="1" applyNumberFormat="1" applyFont="1" applyFill="1" applyBorder="1" applyAlignment="1">
      <alignment horizontal="right" wrapText="1"/>
    </xf>
    <xf numFmtId="0" fontId="26" fillId="2" borderId="3" xfId="1" applyNumberFormat="1" applyFont="1" applyFill="1" applyBorder="1" applyAlignment="1">
      <alignment vertical="center" wrapText="1"/>
    </xf>
    <xf numFmtId="3" fontId="26" fillId="2" borderId="4" xfId="1" applyNumberFormat="1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 wrapText="1"/>
    </xf>
    <xf numFmtId="3" fontId="25" fillId="9" borderId="2" xfId="1" quotePrefix="1" applyNumberFormat="1" applyFont="1" applyFill="1" applyBorder="1" applyAlignment="1">
      <alignment horizontal="right" wrapText="1"/>
    </xf>
    <xf numFmtId="3" fontId="25" fillId="10" borderId="2" xfId="1" quotePrefix="1" applyNumberFormat="1" applyFont="1" applyFill="1" applyBorder="1" applyAlignment="1">
      <alignment horizontal="right" wrapText="1"/>
    </xf>
    <xf numFmtId="0" fontId="0" fillId="0" borderId="0" xfId="0" applyAlignment="1"/>
    <xf numFmtId="3" fontId="26" fillId="4" borderId="4" xfId="1" quotePrefix="1" applyNumberFormat="1" applyFont="1" applyFill="1" applyBorder="1" applyAlignment="1">
      <alignment horizontal="right" wrapText="1"/>
    </xf>
    <xf numFmtId="3" fontId="25" fillId="8" borderId="2" xfId="1" quotePrefix="1" applyNumberFormat="1" applyFont="1" applyFill="1" applyBorder="1" applyAlignment="1">
      <alignment horizontal="right" wrapText="1"/>
    </xf>
    <xf numFmtId="3" fontId="26" fillId="2" borderId="4" xfId="1" quotePrefix="1" applyNumberFormat="1" applyFont="1" applyFill="1" applyBorder="1" applyAlignment="1">
      <alignment horizontal="right" wrapText="1"/>
    </xf>
    <xf numFmtId="3" fontId="25" fillId="2" borderId="2" xfId="1" quotePrefix="1" applyNumberFormat="1" applyFont="1" applyFill="1" applyBorder="1" applyAlignment="1">
      <alignment horizontal="right" wrapText="1"/>
    </xf>
    <xf numFmtId="0" fontId="29" fillId="2" borderId="2" xfId="0" applyFont="1" applyFill="1" applyBorder="1" applyAlignment="1"/>
    <xf numFmtId="3" fontId="26" fillId="4" borderId="3" xfId="1" applyNumberFormat="1" applyFont="1" applyFill="1" applyBorder="1" applyAlignment="1">
      <alignment wrapText="1"/>
    </xf>
    <xf numFmtId="3" fontId="26" fillId="11" borderId="4" xfId="1" applyNumberFormat="1" applyFont="1" applyFill="1" applyBorder="1" applyAlignment="1">
      <alignment wrapText="1"/>
    </xf>
    <xf numFmtId="3" fontId="25" fillId="9" borderId="3" xfId="1" applyNumberFormat="1" applyFont="1" applyFill="1" applyBorder="1" applyAlignment="1">
      <alignment horizontal="right" wrapText="1"/>
    </xf>
    <xf numFmtId="0" fontId="26" fillId="4" borderId="3" xfId="0" applyFont="1" applyFill="1" applyBorder="1" applyAlignment="1"/>
    <xf numFmtId="3" fontId="26" fillId="2" borderId="0" xfId="1" applyNumberFormat="1" applyFont="1" applyFill="1" applyBorder="1" applyAlignment="1"/>
    <xf numFmtId="3" fontId="25" fillId="2" borderId="0" xfId="1" quotePrefix="1" applyNumberFormat="1" applyFont="1" applyFill="1" applyBorder="1" applyAlignment="1">
      <alignment horizontal="right" wrapText="1"/>
    </xf>
    <xf numFmtId="0" fontId="29" fillId="0" borderId="3" xfId="0" applyFont="1" applyBorder="1" applyAlignment="1"/>
    <xf numFmtId="0" fontId="29" fillId="2" borderId="3" xfId="0" applyFont="1" applyFill="1" applyBorder="1" applyAlignment="1"/>
    <xf numFmtId="3" fontId="26" fillId="2" borderId="4" xfId="1" applyNumberFormat="1" applyFont="1" applyFill="1" applyBorder="1" applyAlignment="1">
      <alignment horizontal="right" vertical="center" wrapText="1"/>
    </xf>
    <xf numFmtId="0" fontId="29" fillId="2" borderId="4" xfId="0" applyFont="1" applyFill="1" applyBorder="1"/>
    <xf numFmtId="0" fontId="14" fillId="0" borderId="18" xfId="0" applyFont="1" applyBorder="1" applyAlignment="1">
      <alignment wrapText="1"/>
    </xf>
    <xf numFmtId="3" fontId="25" fillId="5" borderId="14" xfId="1" applyNumberFormat="1" applyFont="1" applyFill="1" applyBorder="1" applyAlignment="1">
      <alignment vertical="center" wrapText="1"/>
    </xf>
    <xf numFmtId="3" fontId="25" fillId="0" borderId="19" xfId="1" applyNumberFormat="1" applyFont="1" applyFill="1" applyBorder="1" applyAlignment="1">
      <alignment horizontal="righ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workbookViewId="0">
      <selection activeCell="S20" sqref="S20"/>
    </sheetView>
  </sheetViews>
  <sheetFormatPr defaultRowHeight="15" x14ac:dyDescent="0.25"/>
  <cols>
    <col min="5" max="5" width="8.42578125" customWidth="1"/>
    <col min="6" max="6" width="12.42578125" customWidth="1"/>
    <col min="7" max="7" width="11.42578125" customWidth="1"/>
    <col min="8" max="8" width="11.7109375" customWidth="1"/>
    <col min="9" max="9" width="13.42578125" customWidth="1"/>
    <col min="10" max="11" width="10.7109375" customWidth="1"/>
    <col min="12" max="13" width="11" customWidth="1"/>
    <col min="14" max="14" width="9.42578125" customWidth="1"/>
  </cols>
  <sheetData>
    <row r="1" spans="1:15" ht="42" customHeight="1" x14ac:dyDescent="0.25">
      <c r="A1" s="317" t="s">
        <v>56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5" ht="18" customHeight="1" x14ac:dyDescent="0.25">
      <c r="A2" s="5"/>
      <c r="B2" s="5"/>
      <c r="C2" s="5"/>
      <c r="D2" s="5"/>
      <c r="E2" s="5"/>
      <c r="F2" s="5"/>
      <c r="G2" s="30"/>
      <c r="H2" s="5"/>
      <c r="I2" s="30"/>
      <c r="J2" s="5"/>
      <c r="K2" s="30"/>
      <c r="L2" s="5"/>
      <c r="M2" s="30"/>
      <c r="N2" s="5"/>
    </row>
    <row r="3" spans="1:15" ht="15.75" x14ac:dyDescent="0.25">
      <c r="A3" s="317" t="s">
        <v>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9"/>
      <c r="M3" s="319"/>
      <c r="N3" s="319"/>
    </row>
    <row r="4" spans="1:15" ht="18" x14ac:dyDescent="0.25">
      <c r="A4" s="5"/>
      <c r="B4" s="5"/>
      <c r="C4" s="5"/>
      <c r="D4" s="5"/>
      <c r="E4" s="5"/>
      <c r="F4" s="5"/>
      <c r="G4" s="30"/>
      <c r="H4" s="5"/>
      <c r="I4" s="30"/>
      <c r="J4" s="5"/>
      <c r="K4" s="30"/>
      <c r="L4" s="6"/>
      <c r="M4" s="6"/>
      <c r="N4" s="6"/>
    </row>
    <row r="5" spans="1:15" ht="18" customHeight="1" x14ac:dyDescent="0.25">
      <c r="A5" s="317" t="s">
        <v>44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43" t="s">
        <v>47</v>
      </c>
    </row>
    <row r="7" spans="1:15" ht="51" x14ac:dyDescent="0.25">
      <c r="A7" s="34"/>
      <c r="B7" s="35"/>
      <c r="C7" s="35"/>
      <c r="D7" s="36"/>
      <c r="E7" s="37"/>
      <c r="F7" s="4" t="s">
        <v>235</v>
      </c>
      <c r="G7" s="4" t="s">
        <v>236</v>
      </c>
      <c r="H7" s="4" t="s">
        <v>237</v>
      </c>
      <c r="I7" s="4" t="s">
        <v>238</v>
      </c>
      <c r="J7" s="4" t="s">
        <v>181</v>
      </c>
      <c r="K7" s="4" t="s">
        <v>182</v>
      </c>
      <c r="L7" s="4" t="s">
        <v>239</v>
      </c>
      <c r="M7" s="4" t="s">
        <v>240</v>
      </c>
      <c r="N7" s="4" t="s">
        <v>185</v>
      </c>
      <c r="O7" s="4" t="s">
        <v>186</v>
      </c>
    </row>
    <row r="8" spans="1:15" x14ac:dyDescent="0.25">
      <c r="A8" s="320" t="s">
        <v>0</v>
      </c>
      <c r="B8" s="321"/>
      <c r="C8" s="321"/>
      <c r="D8" s="321"/>
      <c r="E8" s="322"/>
      <c r="F8" s="38">
        <f>SUM(F9:F10)</f>
        <v>7049510</v>
      </c>
      <c r="G8" s="38">
        <f t="shared" ref="G8:O8" si="0">SUM(G9:G10)</f>
        <v>935630.76514699042</v>
      </c>
      <c r="H8" s="38">
        <f t="shared" si="0"/>
        <v>8676059</v>
      </c>
      <c r="I8" s="38">
        <f t="shared" si="0"/>
        <v>1151510.916450992</v>
      </c>
      <c r="J8" s="38">
        <f t="shared" si="0"/>
        <v>8565457</v>
      </c>
      <c r="K8" s="38">
        <f t="shared" si="0"/>
        <v>1136831.5083947175</v>
      </c>
      <c r="L8" s="38">
        <f t="shared" si="0"/>
        <v>8565457</v>
      </c>
      <c r="M8" s="38">
        <f t="shared" si="0"/>
        <v>1136831.5083947175</v>
      </c>
      <c r="N8" s="38">
        <f t="shared" si="0"/>
        <v>8565457</v>
      </c>
      <c r="O8" s="38">
        <f t="shared" si="0"/>
        <v>1136831.5083947175</v>
      </c>
    </row>
    <row r="9" spans="1:15" x14ac:dyDescent="0.25">
      <c r="A9" s="323" t="s">
        <v>1</v>
      </c>
      <c r="B9" s="316"/>
      <c r="C9" s="316"/>
      <c r="D9" s="316"/>
      <c r="E9" s="324"/>
      <c r="F9" s="39">
        <v>7048411</v>
      </c>
      <c r="G9" s="39">
        <f>F9/7.5345</f>
        <v>935484.90278054273</v>
      </c>
      <c r="H9" s="39">
        <v>8674059</v>
      </c>
      <c r="I9" s="39">
        <f>H9/7.5345</f>
        <v>1151245.4708341628</v>
      </c>
      <c r="J9" s="39">
        <v>8563457</v>
      </c>
      <c r="K9" s="39">
        <f>J9/7.5345</f>
        <v>1136566.0627778883</v>
      </c>
      <c r="L9" s="39">
        <v>8563457</v>
      </c>
      <c r="M9" s="39">
        <f>L9/7.5345</f>
        <v>1136566.0627778883</v>
      </c>
      <c r="N9" s="39">
        <v>8563457</v>
      </c>
      <c r="O9" s="39">
        <f>N9/7.5345</f>
        <v>1136566.0627778883</v>
      </c>
    </row>
    <row r="10" spans="1:15" x14ac:dyDescent="0.25">
      <c r="A10" s="325" t="s">
        <v>2</v>
      </c>
      <c r="B10" s="324"/>
      <c r="C10" s="324"/>
      <c r="D10" s="324"/>
      <c r="E10" s="324"/>
      <c r="F10" s="39">
        <v>1099</v>
      </c>
      <c r="G10" s="39">
        <f>F10/7.5345</f>
        <v>145.86236644767402</v>
      </c>
      <c r="H10" s="39">
        <v>2000</v>
      </c>
      <c r="I10" s="39">
        <f>H10/7.5345</f>
        <v>265.44561682925212</v>
      </c>
      <c r="J10" s="39">
        <v>2000</v>
      </c>
      <c r="K10" s="39">
        <f>J10/7.5345</f>
        <v>265.44561682925212</v>
      </c>
      <c r="L10" s="39">
        <v>2000</v>
      </c>
      <c r="M10" s="39">
        <f>L10/7.5345</f>
        <v>265.44561682925212</v>
      </c>
      <c r="N10" s="39">
        <v>2000</v>
      </c>
      <c r="O10" s="39">
        <f>N10/7.5345</f>
        <v>265.44561682925212</v>
      </c>
    </row>
    <row r="11" spans="1:15" x14ac:dyDescent="0.25">
      <c r="A11" s="44" t="s">
        <v>3</v>
      </c>
      <c r="B11" s="45"/>
      <c r="C11" s="45"/>
      <c r="D11" s="45"/>
      <c r="E11" s="45"/>
      <c r="F11" s="38">
        <f>SUM(F12:F13)</f>
        <v>7002135</v>
      </c>
      <c r="G11" s="38">
        <f>SUM(G12:G13)</f>
        <v>929343.02209834754</v>
      </c>
      <c r="H11" s="38">
        <f t="shared" ref="H11:O11" si="1">SUM(H12:H13)</f>
        <v>8723434</v>
      </c>
      <c r="I11" s="38">
        <f t="shared" si="1"/>
        <v>1157798.6594996348</v>
      </c>
      <c r="J11" s="38">
        <f t="shared" si="1"/>
        <v>8597457</v>
      </c>
      <c r="K11" s="38">
        <f t="shared" si="1"/>
        <v>1141078.6382639857</v>
      </c>
      <c r="L11" s="38">
        <f t="shared" si="1"/>
        <v>8597457</v>
      </c>
      <c r="M11" s="38">
        <f t="shared" si="1"/>
        <v>1141078.6382639857</v>
      </c>
      <c r="N11" s="38">
        <f t="shared" si="1"/>
        <v>8597457</v>
      </c>
      <c r="O11" s="38">
        <f t="shared" si="1"/>
        <v>1141078.6382639857</v>
      </c>
    </row>
    <row r="12" spans="1:15" x14ac:dyDescent="0.25">
      <c r="A12" s="315" t="s">
        <v>4</v>
      </c>
      <c r="B12" s="316"/>
      <c r="C12" s="316"/>
      <c r="D12" s="316"/>
      <c r="E12" s="316"/>
      <c r="F12" s="39">
        <v>6917404</v>
      </c>
      <c r="G12" s="39">
        <f t="shared" ref="G12:G13" si="2">F12/7.5345</f>
        <v>918097.28581856785</v>
      </c>
      <c r="H12" s="39">
        <v>8577462</v>
      </c>
      <c r="I12" s="39">
        <f>H12/7.5345</f>
        <v>1138424.8457097351</v>
      </c>
      <c r="J12" s="39">
        <v>8427957</v>
      </c>
      <c r="K12" s="39">
        <f>J12/7.5345</f>
        <v>1118582.1222377066</v>
      </c>
      <c r="L12" s="39">
        <v>8427957</v>
      </c>
      <c r="M12" s="39">
        <f>L12/7.5345</f>
        <v>1118582.1222377066</v>
      </c>
      <c r="N12" s="39">
        <v>8427957</v>
      </c>
      <c r="O12" s="39">
        <f>N12/7.5345</f>
        <v>1118582.1222377066</v>
      </c>
    </row>
    <row r="13" spans="1:15" x14ac:dyDescent="0.25">
      <c r="A13" s="329" t="s">
        <v>5</v>
      </c>
      <c r="B13" s="324"/>
      <c r="C13" s="324"/>
      <c r="D13" s="324"/>
      <c r="E13" s="324"/>
      <c r="F13" s="40">
        <v>84731</v>
      </c>
      <c r="G13" s="39">
        <f t="shared" si="2"/>
        <v>11245.73627977968</v>
      </c>
      <c r="H13" s="40">
        <v>145972</v>
      </c>
      <c r="I13" s="39">
        <f>H13/7.5345</f>
        <v>19373.813789899792</v>
      </c>
      <c r="J13" s="40">
        <v>169500</v>
      </c>
      <c r="K13" s="39">
        <f>J13/7.5345</f>
        <v>22496.516026279114</v>
      </c>
      <c r="L13" s="40">
        <v>169500</v>
      </c>
      <c r="M13" s="39">
        <f>L13/7.5345</f>
        <v>22496.516026279114</v>
      </c>
      <c r="N13" s="40">
        <v>169500</v>
      </c>
      <c r="O13" s="39">
        <f>N13/7.5345</f>
        <v>22496.516026279114</v>
      </c>
    </row>
    <row r="14" spans="1:15" x14ac:dyDescent="0.25">
      <c r="A14" s="328" t="s">
        <v>6</v>
      </c>
      <c r="B14" s="321"/>
      <c r="C14" s="321"/>
      <c r="D14" s="321"/>
      <c r="E14" s="321"/>
      <c r="F14" s="38">
        <f>F8-F11</f>
        <v>47375</v>
      </c>
      <c r="G14" s="38">
        <f>G8-G11</f>
        <v>6287.7430486428784</v>
      </c>
      <c r="H14" s="38">
        <f t="shared" ref="H14:O14" si="3">H8-H11</f>
        <v>-47375</v>
      </c>
      <c r="I14" s="38">
        <f t="shared" si="3"/>
        <v>-6287.743048642762</v>
      </c>
      <c r="J14" s="38">
        <f t="shared" si="3"/>
        <v>-32000</v>
      </c>
      <c r="K14" s="38">
        <f t="shared" si="3"/>
        <v>-4247.1298692682758</v>
      </c>
      <c r="L14" s="38">
        <f t="shared" si="3"/>
        <v>-32000</v>
      </c>
      <c r="M14" s="38">
        <f t="shared" si="3"/>
        <v>-4247.1298692682758</v>
      </c>
      <c r="N14" s="38">
        <f t="shared" si="3"/>
        <v>-32000</v>
      </c>
      <c r="O14" s="38">
        <f t="shared" si="3"/>
        <v>-4247.1298692682758</v>
      </c>
    </row>
    <row r="15" spans="1:15" ht="18" x14ac:dyDescent="0.25">
      <c r="A15" s="5"/>
      <c r="B15" s="9"/>
      <c r="C15" s="9"/>
      <c r="D15" s="9"/>
      <c r="E15" s="9"/>
      <c r="F15" s="9"/>
      <c r="G15" s="28"/>
      <c r="H15" s="9"/>
      <c r="I15" s="28"/>
      <c r="J15" s="3"/>
      <c r="K15" s="29"/>
      <c r="L15" s="3"/>
      <c r="M15" s="29"/>
      <c r="N15" s="3"/>
    </row>
    <row r="16" spans="1:15" ht="18" customHeight="1" x14ac:dyDescent="0.25">
      <c r="A16" s="317" t="s">
        <v>45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</row>
    <row r="17" spans="1:15" ht="18" x14ac:dyDescent="0.25">
      <c r="A17" s="30"/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</row>
    <row r="18" spans="1:15" ht="38.25" x14ac:dyDescent="0.25">
      <c r="A18" s="34"/>
      <c r="B18" s="35"/>
      <c r="C18" s="35"/>
      <c r="D18" s="36"/>
      <c r="E18" s="37"/>
      <c r="F18" s="4" t="s">
        <v>12</v>
      </c>
      <c r="G18" s="4"/>
      <c r="H18" s="4" t="s">
        <v>13</v>
      </c>
      <c r="I18" s="4"/>
      <c r="J18" s="4" t="s">
        <v>50</v>
      </c>
      <c r="K18" s="4"/>
      <c r="L18" s="4" t="s">
        <v>51</v>
      </c>
      <c r="M18" s="4"/>
      <c r="N18" s="4" t="s">
        <v>52</v>
      </c>
      <c r="O18" s="123"/>
    </row>
    <row r="19" spans="1:15" ht="24.75" customHeight="1" x14ac:dyDescent="0.25">
      <c r="A19" s="323" t="s">
        <v>8</v>
      </c>
      <c r="B19" s="326"/>
      <c r="C19" s="326"/>
      <c r="D19" s="326"/>
      <c r="E19" s="327"/>
      <c r="F19" s="40"/>
      <c r="G19" s="40"/>
      <c r="H19" s="40"/>
      <c r="I19" s="40"/>
      <c r="J19" s="40"/>
      <c r="K19" s="40"/>
      <c r="L19" s="40"/>
      <c r="M19" s="40"/>
      <c r="N19" s="40"/>
      <c r="O19" s="123"/>
    </row>
    <row r="20" spans="1:15" ht="28.5" customHeight="1" x14ac:dyDescent="0.25">
      <c r="A20" s="323" t="s">
        <v>9</v>
      </c>
      <c r="B20" s="316"/>
      <c r="C20" s="316"/>
      <c r="D20" s="316"/>
      <c r="E20" s="316"/>
      <c r="F20" s="40"/>
      <c r="G20" s="40"/>
      <c r="H20" s="40"/>
      <c r="I20" s="40"/>
      <c r="J20" s="40"/>
      <c r="K20" s="40"/>
      <c r="L20" s="40"/>
      <c r="M20" s="40"/>
      <c r="N20" s="40"/>
      <c r="O20" s="123"/>
    </row>
    <row r="21" spans="1:15" x14ac:dyDescent="0.25">
      <c r="A21" s="328" t="s">
        <v>10</v>
      </c>
      <c r="B21" s="321"/>
      <c r="C21" s="321"/>
      <c r="D21" s="321"/>
      <c r="E21" s="321"/>
      <c r="F21" s="38">
        <v>0</v>
      </c>
      <c r="G21" s="38"/>
      <c r="H21" s="38">
        <v>0</v>
      </c>
      <c r="I21" s="38"/>
      <c r="J21" s="38">
        <v>0</v>
      </c>
      <c r="K21" s="38"/>
      <c r="L21" s="38">
        <v>0</v>
      </c>
      <c r="M21" s="38"/>
      <c r="N21" s="38">
        <v>0</v>
      </c>
      <c r="O21" s="123"/>
    </row>
    <row r="22" spans="1:15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</row>
    <row r="23" spans="1:15" ht="18" customHeight="1" x14ac:dyDescent="0.25">
      <c r="A23" s="317" t="s">
        <v>58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15" ht="18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</row>
    <row r="25" spans="1:15" ht="38.25" x14ac:dyDescent="0.25">
      <c r="A25" s="34"/>
      <c r="B25" s="35"/>
      <c r="C25" s="35"/>
      <c r="D25" s="36"/>
      <c r="E25" s="37"/>
      <c r="F25" s="4" t="s">
        <v>12</v>
      </c>
      <c r="G25" s="4"/>
      <c r="H25" s="4" t="s">
        <v>13</v>
      </c>
      <c r="I25" s="4"/>
      <c r="J25" s="4" t="s">
        <v>50</v>
      </c>
      <c r="K25" s="4"/>
      <c r="L25" s="4" t="s">
        <v>51</v>
      </c>
      <c r="M25" s="4"/>
      <c r="N25" s="4" t="s">
        <v>52</v>
      </c>
      <c r="O25" s="123"/>
    </row>
    <row r="26" spans="1:15" ht="28.5" customHeight="1" x14ac:dyDescent="0.25">
      <c r="A26" s="332" t="s">
        <v>46</v>
      </c>
      <c r="B26" s="333"/>
      <c r="C26" s="333"/>
      <c r="D26" s="333"/>
      <c r="E26" s="334"/>
      <c r="F26" s="41"/>
      <c r="G26" s="41"/>
      <c r="H26" s="41">
        <v>47375</v>
      </c>
      <c r="I26" s="41">
        <f>H26/7.5345</f>
        <v>6287.7430486429093</v>
      </c>
      <c r="J26" s="41">
        <v>32000</v>
      </c>
      <c r="K26" s="41">
        <f>J26/7.5345</f>
        <v>4247.1298692680339</v>
      </c>
      <c r="L26" s="41">
        <v>32000</v>
      </c>
      <c r="M26" s="41">
        <f>L26/7.5345</f>
        <v>4247.1298692680339</v>
      </c>
      <c r="N26" s="41">
        <v>32000</v>
      </c>
      <c r="O26" s="41">
        <f>N26/7.5345</f>
        <v>4247.1298692680339</v>
      </c>
    </row>
    <row r="27" spans="1:15" ht="30" customHeight="1" x14ac:dyDescent="0.25">
      <c r="A27" s="335" t="s">
        <v>7</v>
      </c>
      <c r="B27" s="336"/>
      <c r="C27" s="336"/>
      <c r="D27" s="336"/>
      <c r="E27" s="337"/>
      <c r="F27" s="42"/>
      <c r="G27" s="42"/>
      <c r="H27" s="42">
        <v>47375</v>
      </c>
      <c r="I27" s="41">
        <f>H27/7.5345</f>
        <v>6287.7430486429093</v>
      </c>
      <c r="J27" s="42">
        <v>32000</v>
      </c>
      <c r="K27" s="41">
        <f>J27/7.5345</f>
        <v>4247.1298692680339</v>
      </c>
      <c r="L27" s="42">
        <v>32000</v>
      </c>
      <c r="M27" s="41">
        <f>L27/7.5345</f>
        <v>4247.1298692680339</v>
      </c>
      <c r="N27" s="42">
        <v>32000</v>
      </c>
      <c r="O27" s="41">
        <f>N27/7.5345</f>
        <v>4247.1298692680339</v>
      </c>
    </row>
    <row r="30" spans="1:15" x14ac:dyDescent="0.25">
      <c r="A30" s="315" t="s">
        <v>11</v>
      </c>
      <c r="B30" s="316"/>
      <c r="C30" s="316"/>
      <c r="D30" s="316"/>
      <c r="E30" s="316"/>
      <c r="F30" s="40">
        <v>0</v>
      </c>
      <c r="G30" s="40"/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123"/>
    </row>
    <row r="31" spans="1:15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  <c r="N31" s="24"/>
    </row>
    <row r="32" spans="1:15" ht="46.5" customHeight="1" x14ac:dyDescent="0.25">
      <c r="A32" s="330" t="s">
        <v>59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</row>
    <row r="33" spans="1:14" ht="8.25" customHeight="1" x14ac:dyDescent="0.25"/>
    <row r="34" spans="1:14" ht="30.75" customHeight="1" x14ac:dyDescent="0.25">
      <c r="A34" s="330" t="s">
        <v>48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</row>
    <row r="35" spans="1:14" ht="8.25" customHeight="1" x14ac:dyDescent="0.25"/>
    <row r="36" spans="1:14" ht="48" customHeight="1" x14ac:dyDescent="0.25">
      <c r="A36" s="330" t="s">
        <v>49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</row>
  </sheetData>
  <mergeCells count="20">
    <mergeCell ref="A36:N36"/>
    <mergeCell ref="A23:N23"/>
    <mergeCell ref="A32:N32"/>
    <mergeCell ref="A30:E30"/>
    <mergeCell ref="A34:N34"/>
    <mergeCell ref="A26:E26"/>
    <mergeCell ref="A27:E27"/>
    <mergeCell ref="A19:E19"/>
    <mergeCell ref="A20:E20"/>
    <mergeCell ref="A21:E21"/>
    <mergeCell ref="A13:E13"/>
    <mergeCell ref="A14:E14"/>
    <mergeCell ref="A12:E12"/>
    <mergeCell ref="A5:N5"/>
    <mergeCell ref="A16:N16"/>
    <mergeCell ref="A1:N1"/>
    <mergeCell ref="A3:N3"/>
    <mergeCell ref="A8:E8"/>
    <mergeCell ref="A9:E9"/>
    <mergeCell ref="A10:E1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opLeftCell="A7" workbookViewId="0">
      <selection activeCell="T153" sqref="T153"/>
    </sheetView>
  </sheetViews>
  <sheetFormatPr defaultRowHeight="15" x14ac:dyDescent="0.25"/>
  <cols>
    <col min="1" max="1" width="7.42578125" bestFit="1" customWidth="1"/>
    <col min="2" max="2" width="5.140625" customWidth="1"/>
    <col min="3" max="3" width="5.42578125" bestFit="1" customWidth="1"/>
    <col min="4" max="4" width="27.5703125" customWidth="1"/>
    <col min="5" max="6" width="11.85546875" customWidth="1"/>
    <col min="7" max="8" width="13" customWidth="1"/>
    <col min="9" max="10" width="15.42578125" customWidth="1"/>
    <col min="11" max="12" width="12.42578125" customWidth="1"/>
    <col min="13" max="13" width="11.5703125" customWidth="1"/>
    <col min="14" max="14" width="11" customWidth="1"/>
  </cols>
  <sheetData>
    <row r="1" spans="1:14" ht="42" customHeight="1" x14ac:dyDescent="0.25">
      <c r="A1" s="317" t="s">
        <v>56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4" ht="18" customHeight="1" x14ac:dyDescent="0.25">
      <c r="A2" s="5"/>
      <c r="B2" s="5"/>
      <c r="C2" s="5"/>
      <c r="D2" s="5"/>
      <c r="E2" s="5"/>
      <c r="F2" s="30"/>
      <c r="G2" s="5"/>
      <c r="H2" s="30"/>
      <c r="I2" s="5"/>
      <c r="J2" s="30"/>
      <c r="K2" s="5"/>
      <c r="L2" s="30"/>
      <c r="M2" s="5"/>
    </row>
    <row r="3" spans="1:14" ht="15.75" x14ac:dyDescent="0.25">
      <c r="A3" s="317" t="s">
        <v>38</v>
      </c>
      <c r="B3" s="317"/>
      <c r="C3" s="317"/>
      <c r="D3" s="317"/>
      <c r="E3" s="317"/>
      <c r="F3" s="317"/>
      <c r="G3" s="317"/>
      <c r="H3" s="317"/>
      <c r="I3" s="317"/>
      <c r="J3" s="317"/>
      <c r="K3" s="319"/>
      <c r="L3" s="319"/>
      <c r="M3" s="319"/>
    </row>
    <row r="4" spans="1:14" ht="18" x14ac:dyDescent="0.25">
      <c r="A4" s="5"/>
      <c r="B4" s="5"/>
      <c r="C4" s="5"/>
      <c r="D4" s="5"/>
      <c r="E4" s="5"/>
      <c r="F4" s="30"/>
      <c r="G4" s="5"/>
      <c r="H4" s="30"/>
      <c r="I4" s="5"/>
      <c r="J4" s="30"/>
      <c r="K4" s="6"/>
      <c r="L4" s="6"/>
      <c r="M4" s="6"/>
    </row>
    <row r="5" spans="1:14" ht="18" customHeight="1" x14ac:dyDescent="0.25">
      <c r="A5" s="317" t="s">
        <v>15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4" ht="18" x14ac:dyDescent="0.25">
      <c r="A6" s="5"/>
      <c r="B6" s="5"/>
      <c r="C6" s="5"/>
      <c r="D6" s="5"/>
      <c r="E6" s="5"/>
      <c r="F6" s="30"/>
      <c r="G6" s="5"/>
      <c r="H6" s="30"/>
      <c r="I6" s="5"/>
      <c r="J6" s="30"/>
      <c r="K6" s="6"/>
      <c r="L6" s="6"/>
      <c r="M6" s="6"/>
    </row>
    <row r="7" spans="1:14" ht="15.75" x14ac:dyDescent="0.25">
      <c r="A7" s="317" t="s">
        <v>1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</row>
    <row r="8" spans="1:14" ht="18" x14ac:dyDescent="0.25">
      <c r="A8" s="5"/>
      <c r="B8" s="5"/>
      <c r="C8" s="5"/>
      <c r="D8" s="5"/>
      <c r="E8" s="5"/>
      <c r="F8" s="30"/>
      <c r="G8" s="5"/>
      <c r="H8" s="30"/>
      <c r="I8" s="5"/>
      <c r="J8" s="30"/>
      <c r="K8" s="6"/>
      <c r="L8" s="6"/>
      <c r="M8" s="6"/>
    </row>
    <row r="9" spans="1:14" ht="36" customHeight="1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177</v>
      </c>
      <c r="F9" s="25" t="s">
        <v>178</v>
      </c>
      <c r="G9" s="26" t="s">
        <v>179</v>
      </c>
      <c r="H9" s="26" t="s">
        <v>180</v>
      </c>
      <c r="I9" s="26" t="s">
        <v>181</v>
      </c>
      <c r="J9" s="26" t="s">
        <v>182</v>
      </c>
      <c r="K9" s="26" t="s">
        <v>183</v>
      </c>
      <c r="L9" s="26" t="s">
        <v>184</v>
      </c>
      <c r="M9" s="26" t="s">
        <v>185</v>
      </c>
      <c r="N9" s="26" t="s">
        <v>186</v>
      </c>
    </row>
    <row r="10" spans="1:14" ht="15.75" customHeight="1" x14ac:dyDescent="0.25">
      <c r="A10" s="254">
        <v>6</v>
      </c>
      <c r="B10" s="254"/>
      <c r="C10" s="254"/>
      <c r="D10" s="254" t="s">
        <v>19</v>
      </c>
      <c r="E10" s="255">
        <f>SUM(E11,E18,E20,E24,E29)</f>
        <v>6925257</v>
      </c>
      <c r="F10" s="255">
        <f t="shared" ref="F10:N10" si="0">SUM(F11,F18,F20,F24,F29)</f>
        <v>919140</v>
      </c>
      <c r="G10" s="255">
        <f t="shared" si="0"/>
        <v>8674060</v>
      </c>
      <c r="H10" s="255">
        <f t="shared" si="0"/>
        <v>1151245</v>
      </c>
      <c r="I10" s="255">
        <f t="shared" si="0"/>
        <v>8563457</v>
      </c>
      <c r="J10" s="255">
        <f t="shared" si="0"/>
        <v>1136564</v>
      </c>
      <c r="K10" s="255">
        <f t="shared" si="0"/>
        <v>8563457</v>
      </c>
      <c r="L10" s="255">
        <f t="shared" si="0"/>
        <v>1136564</v>
      </c>
      <c r="M10" s="255">
        <f t="shared" si="0"/>
        <v>8543657</v>
      </c>
      <c r="N10" s="255">
        <f t="shared" si="0"/>
        <v>1136564</v>
      </c>
    </row>
    <row r="11" spans="1:14" ht="38.25" x14ac:dyDescent="0.25">
      <c r="A11" s="250"/>
      <c r="B11" s="251">
        <v>63</v>
      </c>
      <c r="C11" s="251"/>
      <c r="D11" s="251" t="s">
        <v>54</v>
      </c>
      <c r="E11" s="249">
        <f>SUM(E12:E16)</f>
        <v>5409008</v>
      </c>
      <c r="F11" s="249">
        <f t="shared" ref="F11:N11" si="1">SUM(F12:F16)</f>
        <v>717899</v>
      </c>
      <c r="G11" s="249">
        <f t="shared" si="1"/>
        <v>6091743</v>
      </c>
      <c r="H11" s="249">
        <f t="shared" si="1"/>
        <v>808513</v>
      </c>
      <c r="I11" s="249">
        <f t="shared" si="1"/>
        <v>6204628</v>
      </c>
      <c r="J11" s="249">
        <f t="shared" si="1"/>
        <v>823495</v>
      </c>
      <c r="K11" s="249">
        <f t="shared" si="1"/>
        <v>6204628</v>
      </c>
      <c r="L11" s="249">
        <f t="shared" si="1"/>
        <v>823495</v>
      </c>
      <c r="M11" s="249">
        <f t="shared" si="1"/>
        <v>6204628</v>
      </c>
      <c r="N11" s="249">
        <f t="shared" si="1"/>
        <v>823495</v>
      </c>
    </row>
    <row r="12" spans="1:14" ht="25.5" x14ac:dyDescent="0.25">
      <c r="A12" s="13"/>
      <c r="B12" s="18"/>
      <c r="C12" s="18" t="s">
        <v>194</v>
      </c>
      <c r="D12" s="18" t="s">
        <v>222</v>
      </c>
      <c r="E12" s="10">
        <v>5404008</v>
      </c>
      <c r="F12" s="10">
        <v>717235</v>
      </c>
      <c r="G12" s="11">
        <v>6075243</v>
      </c>
      <c r="H12" s="11">
        <v>806323</v>
      </c>
      <c r="I12" s="11">
        <v>6038328</v>
      </c>
      <c r="J12" s="11">
        <v>801424</v>
      </c>
      <c r="K12" s="11">
        <v>6038328</v>
      </c>
      <c r="L12" s="11">
        <v>801424</v>
      </c>
      <c r="M12" s="11">
        <v>6038328</v>
      </c>
      <c r="N12" s="123">
        <v>801424</v>
      </c>
    </row>
    <row r="13" spans="1:14" ht="25.5" x14ac:dyDescent="0.25">
      <c r="A13" s="13"/>
      <c r="B13" s="18"/>
      <c r="C13" s="18" t="s">
        <v>201</v>
      </c>
      <c r="D13" s="18" t="s">
        <v>223</v>
      </c>
      <c r="E13" s="10">
        <v>5000</v>
      </c>
      <c r="F13" s="10">
        <v>664</v>
      </c>
      <c r="G13" s="11">
        <v>700</v>
      </c>
      <c r="H13" s="11">
        <v>93</v>
      </c>
      <c r="I13" s="11">
        <v>700</v>
      </c>
      <c r="J13" s="11">
        <v>93</v>
      </c>
      <c r="K13" s="11">
        <v>700</v>
      </c>
      <c r="L13" s="11">
        <v>93</v>
      </c>
      <c r="M13" s="11">
        <v>700</v>
      </c>
      <c r="N13" s="123">
        <v>93</v>
      </c>
    </row>
    <row r="14" spans="1:14" ht="38.25" x14ac:dyDescent="0.25">
      <c r="A14" s="13"/>
      <c r="B14" s="18"/>
      <c r="C14" s="18" t="s">
        <v>224</v>
      </c>
      <c r="D14" s="18" t="s">
        <v>225</v>
      </c>
      <c r="E14" s="10">
        <v>0</v>
      </c>
      <c r="F14" s="10">
        <v>0</v>
      </c>
      <c r="G14" s="11">
        <v>0</v>
      </c>
      <c r="H14" s="11">
        <v>0</v>
      </c>
      <c r="I14" s="11">
        <v>150000</v>
      </c>
      <c r="J14" s="11">
        <v>19908</v>
      </c>
      <c r="K14" s="11">
        <v>150000</v>
      </c>
      <c r="L14" s="11">
        <v>19908</v>
      </c>
      <c r="M14" s="11">
        <v>150000</v>
      </c>
      <c r="N14" s="123">
        <v>19908</v>
      </c>
    </row>
    <row r="15" spans="1:14" ht="25.5" x14ac:dyDescent="0.25">
      <c r="A15" s="13"/>
      <c r="B15" s="18"/>
      <c r="C15" s="18" t="s">
        <v>195</v>
      </c>
      <c r="D15" s="18" t="s">
        <v>226</v>
      </c>
      <c r="E15" s="10">
        <v>0</v>
      </c>
      <c r="F15" s="10">
        <v>0</v>
      </c>
      <c r="G15" s="11">
        <v>15600</v>
      </c>
      <c r="H15" s="11">
        <v>2070</v>
      </c>
      <c r="I15" s="11">
        <v>15600</v>
      </c>
      <c r="J15" s="11">
        <v>2070</v>
      </c>
      <c r="K15" s="11">
        <v>15600</v>
      </c>
      <c r="L15" s="11">
        <v>2070</v>
      </c>
      <c r="M15" s="11">
        <v>15600</v>
      </c>
      <c r="N15" s="123">
        <v>2070</v>
      </c>
    </row>
    <row r="16" spans="1:14" ht="25.5" x14ac:dyDescent="0.25">
      <c r="A16" s="13"/>
      <c r="B16" s="18"/>
      <c r="C16" s="18" t="s">
        <v>203</v>
      </c>
      <c r="D16" s="18" t="s">
        <v>227</v>
      </c>
      <c r="E16" s="10">
        <v>0</v>
      </c>
      <c r="F16" s="10">
        <v>0</v>
      </c>
      <c r="G16" s="11">
        <v>200</v>
      </c>
      <c r="H16" s="11">
        <v>27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3">
        <v>0</v>
      </c>
    </row>
    <row r="17" spans="1:14" x14ac:dyDescent="0.25">
      <c r="A17" s="14"/>
      <c r="B17" s="14"/>
      <c r="C17" s="15"/>
      <c r="D17" s="20"/>
      <c r="E17" s="10"/>
      <c r="F17" s="10"/>
      <c r="G17" s="11"/>
      <c r="H17" s="11"/>
      <c r="I17" s="11"/>
      <c r="J17" s="11"/>
      <c r="K17" s="11"/>
      <c r="L17" s="11"/>
      <c r="M17" s="11"/>
      <c r="N17" s="123"/>
    </row>
    <row r="18" spans="1:14" x14ac:dyDescent="0.25">
      <c r="A18" s="243"/>
      <c r="B18" s="243">
        <v>64</v>
      </c>
      <c r="C18" s="244"/>
      <c r="D18" s="245" t="s">
        <v>117</v>
      </c>
      <c r="E18" s="249">
        <f>SUM(E19)</f>
        <v>1532</v>
      </c>
      <c r="F18" s="249">
        <f t="shared" ref="F18:N18" si="2">SUM(F19)</f>
        <v>203</v>
      </c>
      <c r="G18" s="249">
        <f t="shared" si="2"/>
        <v>1600</v>
      </c>
      <c r="H18" s="249">
        <f t="shared" si="2"/>
        <v>212</v>
      </c>
      <c r="I18" s="249">
        <f t="shared" si="2"/>
        <v>1600</v>
      </c>
      <c r="J18" s="249">
        <f t="shared" si="2"/>
        <v>212</v>
      </c>
      <c r="K18" s="249">
        <f t="shared" si="2"/>
        <v>1600</v>
      </c>
      <c r="L18" s="249">
        <f t="shared" si="2"/>
        <v>212</v>
      </c>
      <c r="M18" s="249">
        <f t="shared" si="2"/>
        <v>1600</v>
      </c>
      <c r="N18" s="249">
        <f t="shared" si="2"/>
        <v>212</v>
      </c>
    </row>
    <row r="19" spans="1:14" x14ac:dyDescent="0.25">
      <c r="A19" s="14"/>
      <c r="B19" s="14"/>
      <c r="C19" s="15" t="s">
        <v>198</v>
      </c>
      <c r="D19" s="20" t="s">
        <v>218</v>
      </c>
      <c r="E19" s="10">
        <v>1532</v>
      </c>
      <c r="F19" s="10">
        <v>203</v>
      </c>
      <c r="G19" s="11">
        <v>1600</v>
      </c>
      <c r="H19" s="11">
        <v>212</v>
      </c>
      <c r="I19" s="11">
        <v>1600</v>
      </c>
      <c r="J19" s="11">
        <v>212</v>
      </c>
      <c r="K19" s="11">
        <v>1600</v>
      </c>
      <c r="L19" s="11">
        <v>212</v>
      </c>
      <c r="M19" s="11">
        <v>1600</v>
      </c>
      <c r="N19" s="123">
        <v>212</v>
      </c>
    </row>
    <row r="20" spans="1:14" x14ac:dyDescent="0.25">
      <c r="A20" s="243"/>
      <c r="B20" s="243">
        <v>65</v>
      </c>
      <c r="C20" s="244"/>
      <c r="D20" s="245" t="s">
        <v>129</v>
      </c>
      <c r="E20" s="249">
        <f>SUM(E21:E22)</f>
        <v>445599</v>
      </c>
      <c r="F20" s="249">
        <f t="shared" ref="F20:N20" si="3">SUM(F21:F22)</f>
        <v>59141</v>
      </c>
      <c r="G20" s="249">
        <f t="shared" si="3"/>
        <v>647800</v>
      </c>
      <c r="H20" s="249">
        <f t="shared" si="3"/>
        <v>85977</v>
      </c>
      <c r="I20" s="249">
        <f t="shared" si="3"/>
        <v>757164</v>
      </c>
      <c r="J20" s="249">
        <f t="shared" si="3"/>
        <v>100489</v>
      </c>
      <c r="K20" s="249">
        <f t="shared" si="3"/>
        <v>757164</v>
      </c>
      <c r="L20" s="249">
        <f t="shared" si="3"/>
        <v>100489</v>
      </c>
      <c r="M20" s="249">
        <f t="shared" si="3"/>
        <v>757164</v>
      </c>
      <c r="N20" s="249">
        <f t="shared" si="3"/>
        <v>100489</v>
      </c>
    </row>
    <row r="21" spans="1:14" x14ac:dyDescent="0.25">
      <c r="A21" s="14"/>
      <c r="B21" s="14"/>
      <c r="C21" s="15" t="s">
        <v>193</v>
      </c>
      <c r="D21" s="20" t="s">
        <v>219</v>
      </c>
      <c r="E21" s="10">
        <v>445599</v>
      </c>
      <c r="F21" s="10">
        <v>59141</v>
      </c>
      <c r="G21" s="11">
        <v>645800</v>
      </c>
      <c r="H21" s="11">
        <v>85712</v>
      </c>
      <c r="I21" s="11">
        <v>755164</v>
      </c>
      <c r="J21" s="11">
        <v>100224</v>
      </c>
      <c r="K21" s="11">
        <v>755164</v>
      </c>
      <c r="L21" s="11">
        <v>100224</v>
      </c>
      <c r="M21" s="11">
        <v>755164</v>
      </c>
      <c r="N21" s="11">
        <v>100224</v>
      </c>
    </row>
    <row r="22" spans="1:14" x14ac:dyDescent="0.25">
      <c r="A22" s="14"/>
      <c r="B22" s="14"/>
      <c r="C22" s="15" t="s">
        <v>205</v>
      </c>
      <c r="D22" s="20" t="s">
        <v>220</v>
      </c>
      <c r="E22" s="10">
        <v>0</v>
      </c>
      <c r="F22" s="10">
        <v>0</v>
      </c>
      <c r="G22" s="11">
        <v>2000</v>
      </c>
      <c r="H22" s="11">
        <v>265</v>
      </c>
      <c r="I22" s="11">
        <v>2000</v>
      </c>
      <c r="J22" s="11">
        <v>265</v>
      </c>
      <c r="K22" s="11">
        <v>2000</v>
      </c>
      <c r="L22" s="11">
        <v>265</v>
      </c>
      <c r="M22" s="11">
        <v>2000</v>
      </c>
      <c r="N22" s="123">
        <v>265</v>
      </c>
    </row>
    <row r="23" spans="1:14" x14ac:dyDescent="0.25">
      <c r="A23" s="14"/>
      <c r="B23" s="14"/>
      <c r="C23" s="15"/>
      <c r="D23" s="20"/>
      <c r="E23" s="10"/>
      <c r="F23" s="10"/>
      <c r="G23" s="11"/>
      <c r="H23" s="11"/>
      <c r="I23" s="11"/>
      <c r="J23" s="11"/>
      <c r="K23" s="11"/>
      <c r="L23" s="11"/>
      <c r="M23" s="11"/>
      <c r="N23" s="123"/>
    </row>
    <row r="24" spans="1:14" ht="25.5" x14ac:dyDescent="0.25">
      <c r="A24" s="243"/>
      <c r="B24" s="243">
        <v>66</v>
      </c>
      <c r="C24" s="244"/>
      <c r="D24" s="245" t="s">
        <v>221</v>
      </c>
      <c r="E24" s="249">
        <f>SUM(E25:E27)</f>
        <v>7088</v>
      </c>
      <c r="F24" s="249">
        <f t="shared" ref="F24:N24" si="4">SUM(F25:F27)</f>
        <v>941</v>
      </c>
      <c r="G24" s="249">
        <f t="shared" si="4"/>
        <v>71120</v>
      </c>
      <c r="H24" s="249">
        <f t="shared" si="4"/>
        <v>9440</v>
      </c>
      <c r="I24" s="249">
        <f t="shared" si="4"/>
        <v>71120</v>
      </c>
      <c r="J24" s="249">
        <f t="shared" si="4"/>
        <v>9437</v>
      </c>
      <c r="K24" s="249">
        <f t="shared" si="4"/>
        <v>71120</v>
      </c>
      <c r="L24" s="249">
        <f t="shared" si="4"/>
        <v>9437</v>
      </c>
      <c r="M24" s="249">
        <f t="shared" si="4"/>
        <v>51320</v>
      </c>
      <c r="N24" s="249">
        <f t="shared" si="4"/>
        <v>9437</v>
      </c>
    </row>
    <row r="25" spans="1:14" x14ac:dyDescent="0.25">
      <c r="A25" s="14"/>
      <c r="B25" s="14"/>
      <c r="C25" s="15" t="s">
        <v>198</v>
      </c>
      <c r="D25" s="20" t="s">
        <v>218</v>
      </c>
      <c r="E25" s="10">
        <v>3264</v>
      </c>
      <c r="F25" s="10">
        <v>433</v>
      </c>
      <c r="G25" s="11">
        <v>31620</v>
      </c>
      <c r="H25" s="11">
        <v>4197</v>
      </c>
      <c r="I25" s="11">
        <v>31620</v>
      </c>
      <c r="J25" s="11">
        <v>4197</v>
      </c>
      <c r="K25" s="11">
        <v>31620</v>
      </c>
      <c r="L25" s="11">
        <v>4197</v>
      </c>
      <c r="M25" s="11">
        <v>31620</v>
      </c>
      <c r="N25" s="123">
        <v>4197</v>
      </c>
    </row>
    <row r="26" spans="1:14" x14ac:dyDescent="0.25">
      <c r="A26" s="14"/>
      <c r="B26" s="14"/>
      <c r="C26" s="15" t="s">
        <v>204</v>
      </c>
      <c r="D26" s="20" t="s">
        <v>228</v>
      </c>
      <c r="E26" s="10">
        <v>2674</v>
      </c>
      <c r="F26" s="10">
        <v>355</v>
      </c>
      <c r="G26" s="11">
        <v>22000</v>
      </c>
      <c r="H26" s="11">
        <v>2920</v>
      </c>
      <c r="I26" s="11">
        <v>22000</v>
      </c>
      <c r="J26" s="11">
        <v>2918</v>
      </c>
      <c r="K26" s="11">
        <v>22000</v>
      </c>
      <c r="L26" s="11">
        <v>2918</v>
      </c>
      <c r="M26" s="11">
        <v>2200</v>
      </c>
      <c r="N26" s="123">
        <v>2918</v>
      </c>
    </row>
    <row r="27" spans="1:14" x14ac:dyDescent="0.25">
      <c r="A27" s="14"/>
      <c r="B27" s="14"/>
      <c r="C27" s="15" t="s">
        <v>229</v>
      </c>
      <c r="D27" s="20" t="s">
        <v>230</v>
      </c>
      <c r="E27" s="10">
        <v>1150</v>
      </c>
      <c r="F27" s="10">
        <v>153</v>
      </c>
      <c r="G27" s="11">
        <v>17500</v>
      </c>
      <c r="H27" s="11">
        <v>2323</v>
      </c>
      <c r="I27" s="11">
        <v>17500</v>
      </c>
      <c r="J27" s="11">
        <v>2322</v>
      </c>
      <c r="K27" s="11">
        <v>17500</v>
      </c>
      <c r="L27" s="11">
        <v>2322</v>
      </c>
      <c r="M27" s="11">
        <v>17500</v>
      </c>
      <c r="N27" s="123">
        <v>2322</v>
      </c>
    </row>
    <row r="28" spans="1:14" x14ac:dyDescent="0.25">
      <c r="A28" s="14"/>
      <c r="B28" s="33"/>
      <c r="C28" s="15"/>
      <c r="D28" s="20"/>
      <c r="E28" s="10"/>
      <c r="F28" s="10"/>
      <c r="G28" s="11"/>
      <c r="H28" s="11"/>
      <c r="I28" s="11"/>
      <c r="J28" s="11"/>
      <c r="K28" s="11"/>
      <c r="L28" s="11"/>
      <c r="M28" s="11"/>
      <c r="N28" s="123"/>
    </row>
    <row r="29" spans="1:14" ht="38.25" x14ac:dyDescent="0.25">
      <c r="A29" s="243"/>
      <c r="B29" s="243">
        <v>67</v>
      </c>
      <c r="C29" s="244"/>
      <c r="D29" s="251" t="s">
        <v>55</v>
      </c>
      <c r="E29" s="249">
        <f>SUM(E30:E32)</f>
        <v>1062030</v>
      </c>
      <c r="F29" s="249">
        <f t="shared" ref="F29:N29" si="5">SUM(F30:F32)</f>
        <v>140956</v>
      </c>
      <c r="G29" s="249">
        <f t="shared" si="5"/>
        <v>1861797</v>
      </c>
      <c r="H29" s="249">
        <f t="shared" si="5"/>
        <v>247103</v>
      </c>
      <c r="I29" s="249">
        <f t="shared" si="5"/>
        <v>1528945</v>
      </c>
      <c r="J29" s="249">
        <f t="shared" si="5"/>
        <v>202931</v>
      </c>
      <c r="K29" s="249">
        <f t="shared" si="5"/>
        <v>1528945</v>
      </c>
      <c r="L29" s="249">
        <f t="shared" si="5"/>
        <v>202931</v>
      </c>
      <c r="M29" s="249">
        <f t="shared" si="5"/>
        <v>1528945</v>
      </c>
      <c r="N29" s="249">
        <f t="shared" si="5"/>
        <v>202931</v>
      </c>
    </row>
    <row r="30" spans="1:14" x14ac:dyDescent="0.25">
      <c r="A30" s="14"/>
      <c r="B30" s="14"/>
      <c r="C30" s="15" t="s">
        <v>216</v>
      </c>
      <c r="D30" s="20" t="s">
        <v>20</v>
      </c>
      <c r="E30" s="10">
        <v>321848</v>
      </c>
      <c r="F30" s="10">
        <v>42717</v>
      </c>
      <c r="G30" s="11">
        <v>972257</v>
      </c>
      <c r="H30" s="11">
        <v>129041</v>
      </c>
      <c r="I30" s="11">
        <v>640049</v>
      </c>
      <c r="J30" s="11">
        <v>84952</v>
      </c>
      <c r="K30" s="11">
        <v>640049</v>
      </c>
      <c r="L30" s="11">
        <v>84952</v>
      </c>
      <c r="M30" s="11">
        <v>640049</v>
      </c>
      <c r="N30" s="123">
        <v>84952</v>
      </c>
    </row>
    <row r="31" spans="1:14" x14ac:dyDescent="0.25">
      <c r="A31" s="14"/>
      <c r="B31" s="14"/>
      <c r="C31" s="15" t="s">
        <v>197</v>
      </c>
      <c r="D31" s="18" t="s">
        <v>217</v>
      </c>
      <c r="E31" s="10">
        <v>740182</v>
      </c>
      <c r="F31" s="10">
        <v>98239</v>
      </c>
      <c r="G31" s="11">
        <v>889540</v>
      </c>
      <c r="H31" s="11">
        <v>118062</v>
      </c>
      <c r="I31" s="11">
        <v>888896</v>
      </c>
      <c r="J31" s="11">
        <v>117979</v>
      </c>
      <c r="K31" s="11">
        <v>888896</v>
      </c>
      <c r="L31" s="11">
        <v>117979</v>
      </c>
      <c r="M31" s="11">
        <v>888896</v>
      </c>
      <c r="N31" s="123">
        <v>117979</v>
      </c>
    </row>
    <row r="32" spans="1:14" x14ac:dyDescent="0.25">
      <c r="A32" s="14"/>
      <c r="B32" s="14"/>
      <c r="C32" s="15"/>
      <c r="D32" s="20"/>
      <c r="E32" s="10"/>
      <c r="F32" s="10"/>
      <c r="G32" s="11"/>
      <c r="H32" s="11"/>
      <c r="I32" s="11"/>
      <c r="J32" s="11"/>
      <c r="K32" s="11"/>
      <c r="L32" s="11"/>
      <c r="M32" s="11"/>
      <c r="N32" s="123"/>
    </row>
    <row r="33" spans="1:14" x14ac:dyDescent="0.25">
      <c r="A33" s="14"/>
      <c r="B33" s="14"/>
      <c r="C33" s="15"/>
      <c r="D33" s="18"/>
      <c r="E33" s="10"/>
      <c r="F33" s="10"/>
      <c r="G33" s="11"/>
      <c r="H33" s="11"/>
      <c r="I33" s="11"/>
      <c r="J33" s="11"/>
      <c r="K33" s="11"/>
      <c r="L33" s="11"/>
      <c r="M33" s="11"/>
      <c r="N33" s="123"/>
    </row>
    <row r="34" spans="1:14" ht="25.5" x14ac:dyDescent="0.25">
      <c r="A34" s="256">
        <v>7</v>
      </c>
      <c r="B34" s="257"/>
      <c r="C34" s="257"/>
      <c r="D34" s="258" t="s">
        <v>21</v>
      </c>
      <c r="E34" s="255">
        <f>SUM(E35)</f>
        <v>1099</v>
      </c>
      <c r="F34" s="255">
        <f t="shared" ref="F34:N34" si="6">SUM(F35)</f>
        <v>146</v>
      </c>
      <c r="G34" s="255">
        <f t="shared" si="6"/>
        <v>2000</v>
      </c>
      <c r="H34" s="255">
        <f t="shared" si="6"/>
        <v>265</v>
      </c>
      <c r="I34" s="255">
        <f t="shared" si="6"/>
        <v>2000</v>
      </c>
      <c r="J34" s="255">
        <f t="shared" si="6"/>
        <v>265</v>
      </c>
      <c r="K34" s="255">
        <f t="shared" si="6"/>
        <v>2000</v>
      </c>
      <c r="L34" s="255">
        <f t="shared" si="6"/>
        <v>265</v>
      </c>
      <c r="M34" s="255">
        <f t="shared" si="6"/>
        <v>2000</v>
      </c>
      <c r="N34" s="255">
        <f t="shared" si="6"/>
        <v>265</v>
      </c>
    </row>
    <row r="35" spans="1:14" ht="25.5" x14ac:dyDescent="0.25">
      <c r="A35" s="251"/>
      <c r="B35" s="251">
        <v>72</v>
      </c>
      <c r="C35" s="251"/>
      <c r="D35" s="253" t="s">
        <v>53</v>
      </c>
      <c r="E35" s="249">
        <f>SUM(E36)</f>
        <v>1099</v>
      </c>
      <c r="F35" s="249">
        <f t="shared" ref="F35:N35" si="7">SUM(F36)</f>
        <v>146</v>
      </c>
      <c r="G35" s="249">
        <f t="shared" si="7"/>
        <v>2000</v>
      </c>
      <c r="H35" s="249">
        <f t="shared" si="7"/>
        <v>265</v>
      </c>
      <c r="I35" s="249">
        <f t="shared" si="7"/>
        <v>2000</v>
      </c>
      <c r="J35" s="249">
        <f t="shared" si="7"/>
        <v>265</v>
      </c>
      <c r="K35" s="249">
        <f t="shared" si="7"/>
        <v>2000</v>
      </c>
      <c r="L35" s="249">
        <f t="shared" si="7"/>
        <v>265</v>
      </c>
      <c r="M35" s="249">
        <f t="shared" si="7"/>
        <v>2000</v>
      </c>
      <c r="N35" s="249">
        <f t="shared" si="7"/>
        <v>265</v>
      </c>
    </row>
    <row r="36" spans="1:14" x14ac:dyDescent="0.25">
      <c r="A36" s="18"/>
      <c r="B36" s="18"/>
      <c r="C36" s="15" t="s">
        <v>205</v>
      </c>
      <c r="D36" s="20" t="s">
        <v>220</v>
      </c>
      <c r="E36" s="10">
        <v>1099</v>
      </c>
      <c r="F36" s="10">
        <v>146</v>
      </c>
      <c r="G36" s="11">
        <v>2000</v>
      </c>
      <c r="H36" s="11">
        <v>265</v>
      </c>
      <c r="I36" s="11">
        <v>2000</v>
      </c>
      <c r="J36" s="11">
        <v>265</v>
      </c>
      <c r="K36" s="11">
        <v>2000</v>
      </c>
      <c r="L36" s="11">
        <v>265</v>
      </c>
      <c r="M36" s="11">
        <v>2000</v>
      </c>
      <c r="N36" s="123">
        <v>265</v>
      </c>
    </row>
    <row r="37" spans="1:14" x14ac:dyDescent="0.25">
      <c r="A37" s="18"/>
      <c r="B37" s="18"/>
      <c r="C37" s="15"/>
      <c r="D37" s="20"/>
      <c r="E37" s="10"/>
      <c r="F37" s="10"/>
      <c r="G37" s="11"/>
      <c r="H37" s="11"/>
      <c r="I37" s="11"/>
      <c r="J37" s="11"/>
      <c r="K37" s="11"/>
      <c r="L37" s="11"/>
      <c r="M37" s="11"/>
      <c r="N37" s="123"/>
    </row>
    <row r="38" spans="1:14" x14ac:dyDescent="0.25">
      <c r="A38" s="18"/>
      <c r="B38" s="14"/>
      <c r="C38" s="15"/>
      <c r="D38" s="18"/>
      <c r="E38" s="10"/>
      <c r="F38" s="10"/>
      <c r="G38" s="11"/>
      <c r="H38" s="11"/>
      <c r="I38" s="11"/>
      <c r="J38" s="11"/>
      <c r="K38" s="11"/>
      <c r="L38" s="11"/>
      <c r="M38" s="11"/>
      <c r="N38" s="123"/>
    </row>
    <row r="39" spans="1:14" x14ac:dyDescent="0.25">
      <c r="A39" s="254">
        <v>9</v>
      </c>
      <c r="B39" s="254"/>
      <c r="C39" s="259"/>
      <c r="D39" s="260" t="s">
        <v>231</v>
      </c>
      <c r="E39" s="261">
        <f>SUM(E40)</f>
        <v>123154</v>
      </c>
      <c r="F39" s="261">
        <f t="shared" ref="F39:N39" si="8">SUM(F40)</f>
        <v>16345</v>
      </c>
      <c r="G39" s="261">
        <f t="shared" si="8"/>
        <v>47374</v>
      </c>
      <c r="H39" s="261">
        <f t="shared" si="8"/>
        <v>6289</v>
      </c>
      <c r="I39" s="261">
        <f t="shared" si="8"/>
        <v>32000</v>
      </c>
      <c r="J39" s="261">
        <f t="shared" si="8"/>
        <v>4247</v>
      </c>
      <c r="K39" s="261">
        <f t="shared" si="8"/>
        <v>32000</v>
      </c>
      <c r="L39" s="261">
        <f t="shared" si="8"/>
        <v>4247</v>
      </c>
      <c r="M39" s="261">
        <f t="shared" si="8"/>
        <v>32000</v>
      </c>
      <c r="N39" s="261">
        <f t="shared" si="8"/>
        <v>4247</v>
      </c>
    </row>
    <row r="40" spans="1:14" x14ac:dyDescent="0.25">
      <c r="A40" s="251"/>
      <c r="B40" s="251">
        <v>92</v>
      </c>
      <c r="C40" s="244"/>
      <c r="D40" s="245" t="s">
        <v>232</v>
      </c>
      <c r="E40" s="252">
        <f>SUM(E41:E47)</f>
        <v>123154</v>
      </c>
      <c r="F40" s="252">
        <f t="shared" ref="F40:N40" si="9">SUM(F41:F47)</f>
        <v>16345</v>
      </c>
      <c r="G40" s="252">
        <f t="shared" si="9"/>
        <v>47374</v>
      </c>
      <c r="H40" s="252">
        <f t="shared" si="9"/>
        <v>6289</v>
      </c>
      <c r="I40" s="252">
        <f t="shared" si="9"/>
        <v>32000</v>
      </c>
      <c r="J40" s="252">
        <f t="shared" si="9"/>
        <v>4247</v>
      </c>
      <c r="K40" s="252">
        <f t="shared" si="9"/>
        <v>32000</v>
      </c>
      <c r="L40" s="252">
        <f t="shared" si="9"/>
        <v>4247</v>
      </c>
      <c r="M40" s="252">
        <f t="shared" si="9"/>
        <v>32000</v>
      </c>
      <c r="N40" s="252">
        <f t="shared" si="9"/>
        <v>4247</v>
      </c>
    </row>
    <row r="41" spans="1:14" x14ac:dyDescent="0.25">
      <c r="A41" s="18"/>
      <c r="B41" s="18"/>
      <c r="C41" s="15" t="s">
        <v>198</v>
      </c>
      <c r="D41" s="20" t="s">
        <v>218</v>
      </c>
      <c r="E41" s="11">
        <v>463</v>
      </c>
      <c r="F41" s="11">
        <v>61</v>
      </c>
      <c r="G41" s="11">
        <v>2234</v>
      </c>
      <c r="H41" s="11">
        <v>297</v>
      </c>
      <c r="I41" s="11">
        <v>10000</v>
      </c>
      <c r="J41" s="11">
        <v>1327</v>
      </c>
      <c r="K41" s="11">
        <v>10000</v>
      </c>
      <c r="L41" s="11">
        <v>1327</v>
      </c>
      <c r="M41" s="12">
        <v>10000</v>
      </c>
      <c r="N41" s="123">
        <v>1327</v>
      </c>
    </row>
    <row r="42" spans="1:14" x14ac:dyDescent="0.25">
      <c r="A42" s="18"/>
      <c r="B42" s="18"/>
      <c r="C42" s="15" t="s">
        <v>193</v>
      </c>
      <c r="D42" s="20" t="s">
        <v>219</v>
      </c>
      <c r="E42" s="11">
        <v>13716</v>
      </c>
      <c r="F42" s="11">
        <v>1820</v>
      </c>
      <c r="G42" s="11">
        <v>35113</v>
      </c>
      <c r="H42" s="11">
        <v>4660</v>
      </c>
      <c r="I42" s="11">
        <v>20000</v>
      </c>
      <c r="J42" s="11">
        <v>2654</v>
      </c>
      <c r="K42" s="11">
        <v>20000</v>
      </c>
      <c r="L42" s="11">
        <v>2654</v>
      </c>
      <c r="M42" s="12">
        <v>20000</v>
      </c>
      <c r="N42" s="123">
        <v>2654</v>
      </c>
    </row>
    <row r="43" spans="1:14" ht="25.5" x14ac:dyDescent="0.25">
      <c r="A43" s="18"/>
      <c r="B43" s="18"/>
      <c r="C43" s="18" t="s">
        <v>194</v>
      </c>
      <c r="D43" s="18" t="s">
        <v>222</v>
      </c>
      <c r="E43" s="11">
        <v>0</v>
      </c>
      <c r="F43" s="11">
        <v>0</v>
      </c>
      <c r="G43" s="11">
        <v>3104</v>
      </c>
      <c r="H43" s="11">
        <v>412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23">
        <v>0</v>
      </c>
    </row>
    <row r="44" spans="1:14" ht="25.5" x14ac:dyDescent="0.25">
      <c r="A44" s="18"/>
      <c r="B44" s="18"/>
      <c r="C44" s="18" t="s">
        <v>201</v>
      </c>
      <c r="D44" s="18" t="s">
        <v>223</v>
      </c>
      <c r="E44" s="11">
        <v>0</v>
      </c>
      <c r="F44" s="11">
        <v>0</v>
      </c>
      <c r="G44" s="11">
        <v>5000</v>
      </c>
      <c r="H44" s="11">
        <v>664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23">
        <v>0</v>
      </c>
    </row>
    <row r="45" spans="1:14" ht="25.5" x14ac:dyDescent="0.25">
      <c r="A45" s="18"/>
      <c r="B45" s="18"/>
      <c r="C45" s="18" t="s">
        <v>195</v>
      </c>
      <c r="D45" s="18" t="s">
        <v>226</v>
      </c>
      <c r="E45" s="11">
        <v>102501</v>
      </c>
      <c r="F45" s="11">
        <v>13604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23">
        <v>0</v>
      </c>
    </row>
    <row r="46" spans="1:14" x14ac:dyDescent="0.25">
      <c r="A46" s="18"/>
      <c r="B46" s="18"/>
      <c r="C46" s="15" t="s">
        <v>204</v>
      </c>
      <c r="D46" s="20" t="s">
        <v>228</v>
      </c>
      <c r="E46" s="11">
        <v>5110</v>
      </c>
      <c r="F46" s="11">
        <v>678</v>
      </c>
      <c r="G46" s="11">
        <v>824</v>
      </c>
      <c r="H46" s="11">
        <v>109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23">
        <v>0</v>
      </c>
    </row>
    <row r="47" spans="1:14" x14ac:dyDescent="0.25">
      <c r="A47" s="18"/>
      <c r="B47" s="18"/>
      <c r="C47" s="15" t="s">
        <v>205</v>
      </c>
      <c r="D47" s="20" t="s">
        <v>220</v>
      </c>
      <c r="E47" s="11">
        <v>1364</v>
      </c>
      <c r="F47" s="11">
        <v>182</v>
      </c>
      <c r="G47" s="11">
        <v>1099</v>
      </c>
      <c r="H47" s="11">
        <v>147</v>
      </c>
      <c r="I47" s="11">
        <v>2000</v>
      </c>
      <c r="J47" s="11">
        <v>266</v>
      </c>
      <c r="K47" s="11">
        <v>2000</v>
      </c>
      <c r="L47" s="11">
        <v>266</v>
      </c>
      <c r="M47" s="12">
        <v>2000</v>
      </c>
      <c r="N47" s="123">
        <v>266</v>
      </c>
    </row>
    <row r="48" spans="1:14" x14ac:dyDescent="0.25">
      <c r="A48" s="18"/>
      <c r="B48" s="18"/>
      <c r="C48" s="15"/>
      <c r="D48" s="20"/>
      <c r="E48" s="11"/>
      <c r="F48" s="11"/>
      <c r="G48" s="11"/>
      <c r="H48" s="11"/>
      <c r="I48" s="11"/>
      <c r="J48" s="11"/>
      <c r="K48" s="11"/>
      <c r="L48" s="11"/>
      <c r="M48" s="12"/>
      <c r="N48" s="123"/>
    </row>
    <row r="49" spans="1:14" x14ac:dyDescent="0.25">
      <c r="A49" s="18"/>
      <c r="B49" s="18"/>
      <c r="C49" s="15"/>
      <c r="D49" s="20"/>
      <c r="E49" s="11"/>
      <c r="F49" s="11"/>
      <c r="G49" s="11"/>
      <c r="H49" s="11"/>
      <c r="I49" s="11"/>
      <c r="J49" s="11"/>
      <c r="K49" s="11"/>
      <c r="L49" s="11"/>
      <c r="M49" s="12"/>
      <c r="N49" s="123"/>
    </row>
    <row r="50" spans="1:14" x14ac:dyDescent="0.25">
      <c r="A50" s="13"/>
      <c r="B50" s="13"/>
      <c r="C50" s="213"/>
      <c r="D50" s="212" t="s">
        <v>233</v>
      </c>
      <c r="E50" s="214">
        <f>SUM(E39,E34,E10)</f>
        <v>7049510</v>
      </c>
      <c r="F50" s="214">
        <f t="shared" ref="F50:N50" si="10">SUM(F39,F34,F10)</f>
        <v>935631</v>
      </c>
      <c r="G50" s="214">
        <f t="shared" si="10"/>
        <v>8723434</v>
      </c>
      <c r="H50" s="214">
        <f t="shared" si="10"/>
        <v>1157799</v>
      </c>
      <c r="I50" s="214">
        <f t="shared" si="10"/>
        <v>8597457</v>
      </c>
      <c r="J50" s="214">
        <f t="shared" si="10"/>
        <v>1141076</v>
      </c>
      <c r="K50" s="214">
        <f t="shared" si="10"/>
        <v>8597457</v>
      </c>
      <c r="L50" s="214">
        <f t="shared" si="10"/>
        <v>1141076</v>
      </c>
      <c r="M50" s="214">
        <f t="shared" si="10"/>
        <v>8577657</v>
      </c>
      <c r="N50" s="214">
        <f t="shared" si="10"/>
        <v>1141076</v>
      </c>
    </row>
    <row r="51" spans="1:14" x14ac:dyDescent="0.25">
      <c r="A51" s="18"/>
      <c r="B51" s="18"/>
      <c r="C51" s="15"/>
      <c r="D51" s="20"/>
      <c r="E51" s="11"/>
      <c r="F51" s="11"/>
      <c r="G51" s="11"/>
      <c r="H51" s="11"/>
      <c r="I51" s="11"/>
      <c r="J51" s="11"/>
      <c r="K51" s="11"/>
      <c r="L51" s="11"/>
      <c r="M51" s="12"/>
      <c r="N51" s="123"/>
    </row>
    <row r="52" spans="1:14" x14ac:dyDescent="0.25">
      <c r="A52" s="18"/>
      <c r="B52" s="18"/>
      <c r="C52" s="15"/>
      <c r="D52" s="20"/>
      <c r="E52" s="11"/>
      <c r="F52" s="11"/>
      <c r="G52" s="11"/>
      <c r="H52" s="11"/>
      <c r="I52" s="11"/>
      <c r="J52" s="11"/>
      <c r="K52" s="11"/>
      <c r="L52" s="11"/>
      <c r="M52" s="12"/>
      <c r="N52" s="123"/>
    </row>
    <row r="53" spans="1:14" x14ac:dyDescent="0.25">
      <c r="A53" s="207"/>
      <c r="B53" s="207"/>
      <c r="C53" s="208"/>
      <c r="D53" s="208"/>
      <c r="E53" s="209"/>
      <c r="F53" s="209"/>
      <c r="G53" s="209"/>
      <c r="H53" s="209"/>
      <c r="I53" s="209"/>
      <c r="J53" s="209"/>
      <c r="K53" s="209"/>
      <c r="L53" s="209"/>
      <c r="M53" s="210"/>
      <c r="N53" s="211"/>
    </row>
    <row r="55" spans="1:14" ht="15.75" x14ac:dyDescent="0.25">
      <c r="A55" s="317" t="s">
        <v>22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</row>
    <row r="56" spans="1:14" ht="18" x14ac:dyDescent="0.25">
      <c r="A56" s="5"/>
      <c r="B56" s="5"/>
      <c r="C56" s="5"/>
      <c r="D56" s="5"/>
      <c r="E56" s="5"/>
      <c r="F56" s="30"/>
      <c r="G56" s="5"/>
      <c r="H56" s="30"/>
      <c r="I56" s="5"/>
      <c r="J56" s="30"/>
      <c r="K56" s="6"/>
      <c r="L56" s="6"/>
      <c r="M56" s="6"/>
    </row>
    <row r="57" spans="1:14" ht="38.25" x14ac:dyDescent="0.25">
      <c r="A57" s="26" t="s">
        <v>16</v>
      </c>
      <c r="B57" s="25" t="s">
        <v>17</v>
      </c>
      <c r="C57" s="25" t="s">
        <v>18</v>
      </c>
      <c r="D57" s="25" t="s">
        <v>23</v>
      </c>
      <c r="E57" s="25" t="s">
        <v>177</v>
      </c>
      <c r="F57" s="25" t="s">
        <v>178</v>
      </c>
      <c r="G57" s="26" t="s">
        <v>179</v>
      </c>
      <c r="H57" s="26" t="s">
        <v>180</v>
      </c>
      <c r="I57" s="26" t="s">
        <v>181</v>
      </c>
      <c r="J57" s="26" t="s">
        <v>182</v>
      </c>
      <c r="K57" s="26" t="s">
        <v>183</v>
      </c>
      <c r="L57" s="26" t="s">
        <v>184</v>
      </c>
      <c r="M57" s="26" t="s">
        <v>185</v>
      </c>
      <c r="N57" s="26" t="s">
        <v>186</v>
      </c>
    </row>
    <row r="58" spans="1:14" ht="15.75" customHeight="1" x14ac:dyDescent="0.25">
      <c r="A58" s="254">
        <v>3</v>
      </c>
      <c r="B58" s="254"/>
      <c r="C58" s="254"/>
      <c r="D58" s="254" t="s">
        <v>24</v>
      </c>
      <c r="E58" s="255">
        <f>SUM(E59,E71,E123,E133)</f>
        <v>6917404.4699999997</v>
      </c>
      <c r="F58" s="255">
        <f t="shared" ref="F58:N58" si="11">SUM(F59,F71,F123,F133)</f>
        <v>918097.34819828777</v>
      </c>
      <c r="G58" s="255">
        <f t="shared" si="11"/>
        <v>8577462</v>
      </c>
      <c r="H58" s="255">
        <f t="shared" si="11"/>
        <v>1138424.8457097351</v>
      </c>
      <c r="I58" s="255">
        <f t="shared" si="11"/>
        <v>8427957</v>
      </c>
      <c r="J58" s="255">
        <f t="shared" si="11"/>
        <v>1118582</v>
      </c>
      <c r="K58" s="255">
        <f t="shared" si="11"/>
        <v>8427957</v>
      </c>
      <c r="L58" s="255">
        <f t="shared" si="11"/>
        <v>1118582</v>
      </c>
      <c r="M58" s="255">
        <f t="shared" si="11"/>
        <v>8427957</v>
      </c>
      <c r="N58" s="255">
        <f t="shared" si="11"/>
        <v>1118582</v>
      </c>
    </row>
    <row r="59" spans="1:14" ht="15.75" customHeight="1" x14ac:dyDescent="0.25">
      <c r="A59" s="250"/>
      <c r="B59" s="251">
        <v>31</v>
      </c>
      <c r="C59" s="251"/>
      <c r="D59" s="251" t="s">
        <v>25</v>
      </c>
      <c r="E59" s="249">
        <f>SUM(E60,E61,E64,E65,E69)</f>
        <v>5623640</v>
      </c>
      <c r="F59" s="249">
        <f t="shared" ref="F59:N59" si="12">SUM(F60,F61,F64,F65,F69)</f>
        <v>746385.29431282764</v>
      </c>
      <c r="G59" s="249">
        <f t="shared" si="12"/>
        <v>6396229</v>
      </c>
      <c r="H59" s="249">
        <f t="shared" si="12"/>
        <v>848925.47614307515</v>
      </c>
      <c r="I59" s="249">
        <f t="shared" si="12"/>
        <v>6413423</v>
      </c>
      <c r="J59" s="249">
        <f t="shared" si="12"/>
        <v>851208</v>
      </c>
      <c r="K59" s="249">
        <f t="shared" si="12"/>
        <v>6413423</v>
      </c>
      <c r="L59" s="249">
        <f t="shared" si="12"/>
        <v>851208</v>
      </c>
      <c r="M59" s="249">
        <f t="shared" si="12"/>
        <v>6413423</v>
      </c>
      <c r="N59" s="249">
        <f t="shared" si="12"/>
        <v>851208</v>
      </c>
    </row>
    <row r="60" spans="1:14" x14ac:dyDescent="0.25">
      <c r="A60" s="221"/>
      <c r="B60" s="221"/>
      <c r="C60" s="222" t="s">
        <v>187</v>
      </c>
      <c r="D60" s="222" t="s">
        <v>20</v>
      </c>
      <c r="E60" s="51">
        <v>0</v>
      </c>
      <c r="F60" s="225">
        <v>0</v>
      </c>
      <c r="G60" s="226">
        <v>0</v>
      </c>
      <c r="H60" s="225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</row>
    <row r="61" spans="1:14" x14ac:dyDescent="0.25">
      <c r="A61" s="221"/>
      <c r="B61" s="221"/>
      <c r="C61" s="222" t="s">
        <v>192</v>
      </c>
      <c r="D61" s="222" t="s">
        <v>234</v>
      </c>
      <c r="E61" s="215">
        <f>SUM(E62:E63)</f>
        <v>302271</v>
      </c>
      <c r="F61" s="215">
        <f t="shared" ref="F61:N61" si="13">SUM(F62:F63)</f>
        <v>40118.256022297435</v>
      </c>
      <c r="G61" s="215">
        <f t="shared" si="13"/>
        <v>623786</v>
      </c>
      <c r="H61" s="215">
        <f t="shared" si="13"/>
        <v>82790.629769725929</v>
      </c>
      <c r="I61" s="215">
        <f t="shared" si="13"/>
        <v>575716</v>
      </c>
      <c r="J61" s="215">
        <f t="shared" si="13"/>
        <v>76412</v>
      </c>
      <c r="K61" s="215">
        <f t="shared" si="13"/>
        <v>575716</v>
      </c>
      <c r="L61" s="215">
        <f t="shared" si="13"/>
        <v>76412</v>
      </c>
      <c r="M61" s="215">
        <f t="shared" si="13"/>
        <v>575716</v>
      </c>
      <c r="N61" s="215">
        <f t="shared" si="13"/>
        <v>76412</v>
      </c>
    </row>
    <row r="62" spans="1:14" x14ac:dyDescent="0.25">
      <c r="A62" s="14"/>
      <c r="B62" s="14"/>
      <c r="C62" s="15"/>
      <c r="D62" s="15"/>
      <c r="E62" s="138">
        <v>275466</v>
      </c>
      <c r="F62" s="156">
        <f t="shared" ref="F62:H69" si="14">E62/7.5345</f>
        <v>36560.621142743381</v>
      </c>
      <c r="G62" s="140">
        <v>458906</v>
      </c>
      <c r="H62" s="156">
        <f t="shared" si="14"/>
        <v>60907.293118322377</v>
      </c>
      <c r="I62" s="140">
        <v>410836</v>
      </c>
      <c r="J62" s="140">
        <v>54529</v>
      </c>
      <c r="K62" s="140">
        <v>410836</v>
      </c>
      <c r="L62" s="140">
        <v>54529</v>
      </c>
      <c r="M62" s="140">
        <v>410836</v>
      </c>
      <c r="N62" s="140">
        <v>54529</v>
      </c>
    </row>
    <row r="63" spans="1:14" x14ac:dyDescent="0.25">
      <c r="A63" s="14"/>
      <c r="B63" s="14"/>
      <c r="C63" s="15"/>
      <c r="D63" s="15"/>
      <c r="E63" s="138">
        <v>26805</v>
      </c>
      <c r="F63" s="156">
        <f t="shared" si="14"/>
        <v>3557.6348795540512</v>
      </c>
      <c r="G63" s="140">
        <v>164880</v>
      </c>
      <c r="H63" s="156">
        <f t="shared" si="14"/>
        <v>21883.336651403544</v>
      </c>
      <c r="I63" s="140">
        <v>164880</v>
      </c>
      <c r="J63" s="140">
        <v>21883</v>
      </c>
      <c r="K63" s="140">
        <v>164880</v>
      </c>
      <c r="L63" s="140">
        <v>21883</v>
      </c>
      <c r="M63" s="140">
        <v>164880</v>
      </c>
      <c r="N63" s="140">
        <v>21883</v>
      </c>
    </row>
    <row r="64" spans="1:14" x14ac:dyDescent="0.25">
      <c r="A64" s="221"/>
      <c r="B64" s="221"/>
      <c r="C64" s="222" t="s">
        <v>193</v>
      </c>
      <c r="D64" s="229" t="s">
        <v>219</v>
      </c>
      <c r="E64" s="215">
        <v>54200</v>
      </c>
      <c r="F64" s="223">
        <f t="shared" si="14"/>
        <v>7193.5762160727318</v>
      </c>
      <c r="G64" s="224">
        <v>117200</v>
      </c>
      <c r="H64" s="223">
        <f t="shared" si="14"/>
        <v>15555.113146194173</v>
      </c>
      <c r="I64" s="224">
        <v>177064</v>
      </c>
      <c r="J64" s="224">
        <v>23500</v>
      </c>
      <c r="K64" s="224">
        <v>177064</v>
      </c>
      <c r="L64" s="224">
        <v>23500</v>
      </c>
      <c r="M64" s="224">
        <v>177064</v>
      </c>
      <c r="N64" s="224">
        <v>23500</v>
      </c>
    </row>
    <row r="65" spans="1:14" x14ac:dyDescent="0.25">
      <c r="A65" s="221"/>
      <c r="B65" s="221"/>
      <c r="C65" s="222" t="s">
        <v>194</v>
      </c>
      <c r="D65" s="235" t="s">
        <v>222</v>
      </c>
      <c r="E65" s="215">
        <f>SUM(E66:E68)</f>
        <v>5164667</v>
      </c>
      <c r="F65" s="215">
        <f t="shared" ref="F65:N65" si="15">SUM(F66:F68)</f>
        <v>685469.10876634147</v>
      </c>
      <c r="G65" s="215">
        <f t="shared" si="15"/>
        <v>5655243</v>
      </c>
      <c r="H65" s="215">
        <f t="shared" si="15"/>
        <v>750579.73322715505</v>
      </c>
      <c r="I65" s="215">
        <f t="shared" si="15"/>
        <v>5660643</v>
      </c>
      <c r="J65" s="215">
        <f t="shared" si="15"/>
        <v>751296</v>
      </c>
      <c r="K65" s="215">
        <f t="shared" si="15"/>
        <v>5660643</v>
      </c>
      <c r="L65" s="215">
        <f t="shared" si="15"/>
        <v>751296</v>
      </c>
      <c r="M65" s="215">
        <f t="shared" si="15"/>
        <v>5660643</v>
      </c>
      <c r="N65" s="215">
        <f t="shared" si="15"/>
        <v>751296</v>
      </c>
    </row>
    <row r="66" spans="1:14" x14ac:dyDescent="0.25">
      <c r="A66" s="14"/>
      <c r="B66" s="14"/>
      <c r="C66" s="15"/>
      <c r="D66" s="15"/>
      <c r="E66" s="138">
        <v>4947932</v>
      </c>
      <c r="F66" s="156">
        <f t="shared" si="14"/>
        <v>656703.43088459747</v>
      </c>
      <c r="G66" s="140">
        <v>5420650</v>
      </c>
      <c r="H66" s="156">
        <f t="shared" si="14"/>
        <v>719443.8914327427</v>
      </c>
      <c r="I66" s="140">
        <v>5423750</v>
      </c>
      <c r="J66" s="140">
        <v>719855</v>
      </c>
      <c r="K66" s="140">
        <v>5423750</v>
      </c>
      <c r="L66" s="140">
        <v>719855</v>
      </c>
      <c r="M66" s="140">
        <v>5423750</v>
      </c>
      <c r="N66" s="140">
        <v>719855</v>
      </c>
    </row>
    <row r="67" spans="1:14" x14ac:dyDescent="0.25">
      <c r="A67" s="14"/>
      <c r="B67" s="14"/>
      <c r="C67" s="15"/>
      <c r="D67" s="15"/>
      <c r="E67" s="138">
        <v>212955</v>
      </c>
      <c r="F67" s="156">
        <f t="shared" si="14"/>
        <v>28263.985665936689</v>
      </c>
      <c r="G67" s="140">
        <v>226189</v>
      </c>
      <c r="H67" s="156">
        <f t="shared" si="14"/>
        <v>30020.439312495851</v>
      </c>
      <c r="I67" s="140">
        <v>226189</v>
      </c>
      <c r="J67" s="140">
        <v>30020</v>
      </c>
      <c r="K67" s="140">
        <v>226189</v>
      </c>
      <c r="L67" s="140">
        <v>30020</v>
      </c>
      <c r="M67" s="140">
        <v>226189</v>
      </c>
      <c r="N67" s="140">
        <v>30020</v>
      </c>
    </row>
    <row r="68" spans="1:14" x14ac:dyDescent="0.25">
      <c r="A68" s="14"/>
      <c r="B68" s="14"/>
      <c r="C68" s="15"/>
      <c r="D68" s="15"/>
      <c r="E68" s="138">
        <v>3780</v>
      </c>
      <c r="F68" s="156">
        <f t="shared" si="14"/>
        <v>501.69221580728646</v>
      </c>
      <c r="G68" s="140">
        <v>8404</v>
      </c>
      <c r="H68" s="156">
        <f t="shared" si="14"/>
        <v>1115.4024819165172</v>
      </c>
      <c r="I68" s="140">
        <v>10704</v>
      </c>
      <c r="J68" s="140">
        <v>1421</v>
      </c>
      <c r="K68" s="140">
        <v>10704</v>
      </c>
      <c r="L68" s="140">
        <v>1421</v>
      </c>
      <c r="M68" s="140">
        <v>10704</v>
      </c>
      <c r="N68" s="140">
        <v>1421</v>
      </c>
    </row>
    <row r="69" spans="1:14" ht="25.5" x14ac:dyDescent="0.25">
      <c r="A69" s="221"/>
      <c r="B69" s="221"/>
      <c r="C69" s="222" t="s">
        <v>195</v>
      </c>
      <c r="D69" s="235" t="s">
        <v>226</v>
      </c>
      <c r="E69" s="217">
        <v>102502</v>
      </c>
      <c r="F69" s="223">
        <f t="shared" si="14"/>
        <v>13604.353308115999</v>
      </c>
      <c r="G69" s="224">
        <v>0</v>
      </c>
      <c r="H69" s="223">
        <f t="shared" si="14"/>
        <v>0</v>
      </c>
      <c r="I69" s="224"/>
      <c r="J69" s="224"/>
      <c r="K69" s="224"/>
      <c r="L69" s="224"/>
      <c r="M69" s="224"/>
      <c r="N69" s="224"/>
    </row>
    <row r="70" spans="1:14" x14ac:dyDescent="0.25">
      <c r="A70" s="14"/>
      <c r="B70" s="14"/>
      <c r="C70" s="15"/>
      <c r="D70" s="15"/>
      <c r="E70" s="10"/>
      <c r="F70" s="10"/>
      <c r="G70" s="11"/>
      <c r="H70" s="11"/>
      <c r="I70" s="11"/>
      <c r="J70" s="11"/>
      <c r="K70" s="11"/>
      <c r="L70" s="11"/>
      <c r="M70" s="11"/>
      <c r="N70" s="123"/>
    </row>
    <row r="71" spans="1:14" x14ac:dyDescent="0.25">
      <c r="A71" s="243"/>
      <c r="B71" s="243">
        <v>32</v>
      </c>
      <c r="C71" s="244"/>
      <c r="D71" s="243" t="s">
        <v>39</v>
      </c>
      <c r="E71" s="249">
        <f>SUM(E73,E76,E79,E80,E86,E89,E95,E97,E102,E103,E107,E109,E111,E113,E119)</f>
        <v>1177670.47</v>
      </c>
      <c r="F71" s="249">
        <f t="shared" ref="F71:N71" si="16">SUM(F73,F76,F79,F80,F86,F89,F95,F97,F102,F103,F107,F109,F111,F113,F119)</f>
        <v>156303.73216537258</v>
      </c>
      <c r="G71" s="249">
        <f t="shared" si="16"/>
        <v>2021424</v>
      </c>
      <c r="H71" s="249">
        <f t="shared" si="16"/>
        <v>268289.07027672697</v>
      </c>
      <c r="I71" s="249">
        <f t="shared" si="16"/>
        <v>1875934</v>
      </c>
      <c r="J71" s="249">
        <f t="shared" si="16"/>
        <v>248978</v>
      </c>
      <c r="K71" s="249">
        <f t="shared" si="16"/>
        <v>1875934</v>
      </c>
      <c r="L71" s="249">
        <f t="shared" si="16"/>
        <v>248978</v>
      </c>
      <c r="M71" s="249">
        <f t="shared" si="16"/>
        <v>1875934</v>
      </c>
      <c r="N71" s="249">
        <f t="shared" si="16"/>
        <v>248978</v>
      </c>
    </row>
    <row r="72" spans="1:14" x14ac:dyDescent="0.25">
      <c r="A72" s="14"/>
      <c r="B72" s="14"/>
      <c r="C72" s="15"/>
      <c r="D72" s="15"/>
      <c r="E72" s="10"/>
      <c r="F72" s="10"/>
      <c r="G72" s="11"/>
      <c r="H72" s="11"/>
      <c r="I72" s="11"/>
      <c r="J72" s="11"/>
      <c r="K72" s="11"/>
      <c r="L72" s="11"/>
      <c r="M72" s="11"/>
      <c r="N72" s="123"/>
    </row>
    <row r="73" spans="1:14" x14ac:dyDescent="0.25">
      <c r="A73" s="221"/>
      <c r="B73" s="221"/>
      <c r="C73" s="222" t="s">
        <v>187</v>
      </c>
      <c r="D73" s="222" t="s">
        <v>20</v>
      </c>
      <c r="E73" s="230">
        <f>SUM(E74:E75)</f>
        <v>9000</v>
      </c>
      <c r="F73" s="230">
        <f t="shared" ref="F73:N73" si="17">SUM(F74:F75)</f>
        <v>1194.5052757316344</v>
      </c>
      <c r="G73" s="230">
        <f t="shared" si="17"/>
        <v>286720</v>
      </c>
      <c r="H73" s="230">
        <f t="shared" si="17"/>
        <v>38054.283628641584</v>
      </c>
      <c r="I73" s="230">
        <f t="shared" si="17"/>
        <v>5800</v>
      </c>
      <c r="J73" s="230">
        <f t="shared" si="17"/>
        <v>770</v>
      </c>
      <c r="K73" s="230">
        <f t="shared" si="17"/>
        <v>5800</v>
      </c>
      <c r="L73" s="230">
        <f t="shared" si="17"/>
        <v>770</v>
      </c>
      <c r="M73" s="230">
        <f t="shared" si="17"/>
        <v>5800</v>
      </c>
      <c r="N73" s="230">
        <f t="shared" si="17"/>
        <v>770</v>
      </c>
    </row>
    <row r="74" spans="1:14" x14ac:dyDescent="0.25">
      <c r="A74" s="14"/>
      <c r="B74" s="14"/>
      <c r="C74" s="15"/>
      <c r="D74" s="15"/>
      <c r="E74" s="138">
        <v>9000</v>
      </c>
      <c r="F74" s="156">
        <f>E74/7.5345</f>
        <v>1194.5052757316344</v>
      </c>
      <c r="G74" s="140">
        <v>4800</v>
      </c>
      <c r="H74" s="156">
        <f t="shared" ref="H74:H75" si="18">G74/7.5345</f>
        <v>637.06948039020506</v>
      </c>
      <c r="I74" s="140">
        <v>4800</v>
      </c>
      <c r="J74" s="140">
        <v>637</v>
      </c>
      <c r="K74" s="140">
        <v>4800</v>
      </c>
      <c r="L74" s="140">
        <v>637</v>
      </c>
      <c r="M74" s="140">
        <v>4800</v>
      </c>
      <c r="N74" s="140">
        <v>637</v>
      </c>
    </row>
    <row r="75" spans="1:14" x14ac:dyDescent="0.25">
      <c r="A75" s="14"/>
      <c r="B75" s="14"/>
      <c r="C75" s="15"/>
      <c r="D75" s="15"/>
      <c r="E75" s="138">
        <v>0</v>
      </c>
      <c r="F75" s="139">
        <f t="shared" ref="F75:H82" si="19">E75/7.5345</f>
        <v>0</v>
      </c>
      <c r="G75" s="140">
        <v>281920</v>
      </c>
      <c r="H75" s="156">
        <f t="shared" si="18"/>
        <v>37417.214148251376</v>
      </c>
      <c r="I75" s="140">
        <v>1000</v>
      </c>
      <c r="J75" s="140">
        <v>133</v>
      </c>
      <c r="K75" s="140">
        <v>1000</v>
      </c>
      <c r="L75" s="140">
        <v>133</v>
      </c>
      <c r="M75" s="140">
        <v>1000</v>
      </c>
      <c r="N75" s="140">
        <v>133</v>
      </c>
    </row>
    <row r="76" spans="1:14" x14ac:dyDescent="0.25">
      <c r="A76" s="221"/>
      <c r="B76" s="221"/>
      <c r="C76" s="222" t="s">
        <v>192</v>
      </c>
      <c r="D76" s="222" t="s">
        <v>234</v>
      </c>
      <c r="E76" s="230">
        <f>SUM(E77:E78)</f>
        <v>7519.4699999999993</v>
      </c>
      <c r="F76" s="230">
        <f t="shared" ref="F76:N76" si="20">SUM(F77:F78)</f>
        <v>998.00517618952813</v>
      </c>
      <c r="G76" s="230">
        <f t="shared" si="20"/>
        <v>33654</v>
      </c>
      <c r="H76" s="230">
        <f t="shared" si="20"/>
        <v>4466.6533943858249</v>
      </c>
      <c r="I76" s="230">
        <f t="shared" si="20"/>
        <v>35535</v>
      </c>
      <c r="J76" s="230">
        <f t="shared" si="20"/>
        <v>4717</v>
      </c>
      <c r="K76" s="230">
        <f t="shared" si="20"/>
        <v>35535</v>
      </c>
      <c r="L76" s="230">
        <f t="shared" si="20"/>
        <v>4717</v>
      </c>
      <c r="M76" s="230">
        <f t="shared" si="20"/>
        <v>35535</v>
      </c>
      <c r="N76" s="230">
        <f t="shared" si="20"/>
        <v>4717</v>
      </c>
    </row>
    <row r="77" spans="1:14" x14ac:dyDescent="0.25">
      <c r="A77" s="14"/>
      <c r="B77" s="14"/>
      <c r="C77" s="15"/>
      <c r="D77" s="15"/>
      <c r="E77" s="138">
        <v>6713.24</v>
      </c>
      <c r="F77" s="156">
        <f t="shared" si="19"/>
        <v>891.00006636140415</v>
      </c>
      <c r="G77" s="140">
        <v>24954</v>
      </c>
      <c r="H77" s="156">
        <f t="shared" si="19"/>
        <v>3311.9649611785785</v>
      </c>
      <c r="I77" s="140">
        <v>26835</v>
      </c>
      <c r="J77" s="140">
        <v>3562</v>
      </c>
      <c r="K77" s="140">
        <v>26835</v>
      </c>
      <c r="L77" s="140">
        <v>3562</v>
      </c>
      <c r="M77" s="140">
        <v>26835</v>
      </c>
      <c r="N77" s="140">
        <v>3562</v>
      </c>
    </row>
    <row r="78" spans="1:14" x14ac:dyDescent="0.25">
      <c r="A78" s="14"/>
      <c r="B78" s="14"/>
      <c r="C78" s="15"/>
      <c r="D78" s="15"/>
      <c r="E78" s="138">
        <v>806.23</v>
      </c>
      <c r="F78" s="156">
        <f t="shared" si="19"/>
        <v>107.00510982812396</v>
      </c>
      <c r="G78" s="140">
        <v>8700</v>
      </c>
      <c r="H78" s="156">
        <f t="shared" si="19"/>
        <v>1154.6884332072466</v>
      </c>
      <c r="I78" s="140">
        <v>8700</v>
      </c>
      <c r="J78" s="140">
        <v>1155</v>
      </c>
      <c r="K78" s="140">
        <v>8700</v>
      </c>
      <c r="L78" s="140">
        <v>1155</v>
      </c>
      <c r="M78" s="140">
        <v>8700</v>
      </c>
      <c r="N78" s="140">
        <v>1155</v>
      </c>
    </row>
    <row r="79" spans="1:14" x14ac:dyDescent="0.25">
      <c r="A79" s="221"/>
      <c r="B79" s="221"/>
      <c r="C79" s="222" t="s">
        <v>196</v>
      </c>
      <c r="D79" s="222" t="s">
        <v>241</v>
      </c>
      <c r="E79" s="231">
        <v>3056</v>
      </c>
      <c r="F79" s="223">
        <f t="shared" si="19"/>
        <v>405.60090251509718</v>
      </c>
      <c r="G79" s="224">
        <v>5960</v>
      </c>
      <c r="H79" s="223">
        <f t="shared" si="19"/>
        <v>791.02793815117127</v>
      </c>
      <c r="I79" s="224">
        <v>19513</v>
      </c>
      <c r="J79" s="224">
        <v>2590</v>
      </c>
      <c r="K79" s="224">
        <v>19513</v>
      </c>
      <c r="L79" s="224">
        <v>2590</v>
      </c>
      <c r="M79" s="224">
        <v>19513</v>
      </c>
      <c r="N79" s="224">
        <v>2590</v>
      </c>
    </row>
    <row r="80" spans="1:14" x14ac:dyDescent="0.25">
      <c r="A80" s="221"/>
      <c r="B80" s="221"/>
      <c r="C80" s="232" t="s">
        <v>197</v>
      </c>
      <c r="D80" s="233" t="s">
        <v>217</v>
      </c>
      <c r="E80" s="234">
        <f>SUM(E81:E85)</f>
        <v>688999</v>
      </c>
      <c r="F80" s="234">
        <f t="shared" ref="F80:N80" si="21">SUM(F81:F85)</f>
        <v>91445.882274868927</v>
      </c>
      <c r="G80" s="234">
        <f t="shared" si="21"/>
        <v>856831</v>
      </c>
      <c r="H80" s="234">
        <f t="shared" si="21"/>
        <v>113721.01665671245</v>
      </c>
      <c r="I80" s="234">
        <f t="shared" si="21"/>
        <v>857396</v>
      </c>
      <c r="J80" s="234">
        <f t="shared" si="21"/>
        <v>113796</v>
      </c>
      <c r="K80" s="234">
        <f t="shared" si="21"/>
        <v>857396</v>
      </c>
      <c r="L80" s="234">
        <f t="shared" si="21"/>
        <v>113796</v>
      </c>
      <c r="M80" s="234">
        <f t="shared" si="21"/>
        <v>857396</v>
      </c>
      <c r="N80" s="234">
        <f t="shared" si="21"/>
        <v>113796</v>
      </c>
    </row>
    <row r="81" spans="1:14" x14ac:dyDescent="0.25">
      <c r="A81" s="14"/>
      <c r="B81" s="14"/>
      <c r="C81" s="15"/>
      <c r="D81" s="15"/>
      <c r="E81" s="138">
        <v>127722</v>
      </c>
      <c r="F81" s="156">
        <f t="shared" si="19"/>
        <v>16951.622536332867</v>
      </c>
      <c r="G81" s="140">
        <v>126509</v>
      </c>
      <c r="H81" s="156">
        <f t="shared" si="19"/>
        <v>16790.629769725925</v>
      </c>
      <c r="I81" s="140">
        <v>126109</v>
      </c>
      <c r="J81" s="140">
        <v>16737</v>
      </c>
      <c r="K81" s="140">
        <v>126109</v>
      </c>
      <c r="L81" s="140">
        <v>16737</v>
      </c>
      <c r="M81" s="140">
        <v>126109</v>
      </c>
      <c r="N81" s="140">
        <v>16737</v>
      </c>
    </row>
    <row r="82" spans="1:14" x14ac:dyDescent="0.25">
      <c r="A82" s="14"/>
      <c r="B82" s="14"/>
      <c r="C82" s="15"/>
      <c r="D82" s="15"/>
      <c r="E82" s="138">
        <v>485711</v>
      </c>
      <c r="F82" s="156">
        <f t="shared" si="19"/>
        <v>64464.927997876432</v>
      </c>
      <c r="G82" s="140">
        <v>655322</v>
      </c>
      <c r="H82" s="156">
        <f t="shared" si="19"/>
        <v>86976.176255889572</v>
      </c>
      <c r="I82" s="140">
        <v>455950</v>
      </c>
      <c r="J82" s="140">
        <v>60516</v>
      </c>
      <c r="K82" s="140">
        <v>455950</v>
      </c>
      <c r="L82" s="140">
        <v>60516</v>
      </c>
      <c r="M82" s="140">
        <v>455950</v>
      </c>
      <c r="N82" s="140">
        <v>60516</v>
      </c>
    </row>
    <row r="83" spans="1:14" x14ac:dyDescent="0.25">
      <c r="A83" s="14"/>
      <c r="B83" s="14"/>
      <c r="C83" s="15"/>
      <c r="D83" s="15"/>
      <c r="E83" s="57"/>
      <c r="F83" s="236"/>
      <c r="G83" s="140"/>
      <c r="H83" s="140"/>
      <c r="I83" s="140">
        <v>209372</v>
      </c>
      <c r="J83" s="140">
        <v>27788</v>
      </c>
      <c r="K83" s="140">
        <v>209372</v>
      </c>
      <c r="L83" s="140">
        <v>27788</v>
      </c>
      <c r="M83" s="140">
        <v>209372</v>
      </c>
      <c r="N83" s="140">
        <v>27788</v>
      </c>
    </row>
    <row r="84" spans="1:14" x14ac:dyDescent="0.25">
      <c r="A84" s="14"/>
      <c r="B84" s="14"/>
      <c r="C84" s="15"/>
      <c r="D84" s="15"/>
      <c r="E84" s="138">
        <v>4060</v>
      </c>
      <c r="F84" s="156">
        <f t="shared" ref="F84:F87" si="22">E84/7.5345</f>
        <v>538.85460216338174</v>
      </c>
      <c r="G84" s="140"/>
      <c r="H84" s="156">
        <f t="shared" ref="H84:H88" si="23">G84/7.5345</f>
        <v>0</v>
      </c>
      <c r="I84" s="140"/>
      <c r="J84" s="140"/>
      <c r="K84" s="140"/>
      <c r="L84" s="140"/>
      <c r="M84" s="140"/>
      <c r="N84" s="140"/>
    </row>
    <row r="85" spans="1:14" x14ac:dyDescent="0.25">
      <c r="A85" s="14"/>
      <c r="B85" s="14"/>
      <c r="C85" s="15"/>
      <c r="D85" s="15"/>
      <c r="E85" s="138">
        <v>71506</v>
      </c>
      <c r="F85" s="156">
        <f t="shared" si="22"/>
        <v>9490.4771384962496</v>
      </c>
      <c r="G85" s="140">
        <v>75000</v>
      </c>
      <c r="H85" s="156">
        <f t="shared" si="23"/>
        <v>9954.2106310969539</v>
      </c>
      <c r="I85" s="140">
        <v>65965</v>
      </c>
      <c r="J85" s="140">
        <v>8755</v>
      </c>
      <c r="K85" s="140">
        <v>65965</v>
      </c>
      <c r="L85" s="140">
        <v>8755</v>
      </c>
      <c r="M85" s="140">
        <v>65965</v>
      </c>
      <c r="N85" s="140">
        <v>8755</v>
      </c>
    </row>
    <row r="86" spans="1:14" x14ac:dyDescent="0.25">
      <c r="A86" s="221"/>
      <c r="B86" s="221"/>
      <c r="C86" s="222" t="s">
        <v>198</v>
      </c>
      <c r="D86" s="229" t="s">
        <v>218</v>
      </c>
      <c r="E86" s="230">
        <f>SUM(E87:E88)</f>
        <v>2603</v>
      </c>
      <c r="F86" s="230">
        <f t="shared" ref="F86:N86" si="24">SUM(F87:F88)</f>
        <v>345.47747030327162</v>
      </c>
      <c r="G86" s="230">
        <f t="shared" si="24"/>
        <v>27786</v>
      </c>
      <c r="H86" s="230">
        <f t="shared" si="24"/>
        <v>3687.8359546087991</v>
      </c>
      <c r="I86" s="230">
        <f t="shared" si="24"/>
        <v>29620</v>
      </c>
      <c r="J86" s="230">
        <f t="shared" si="24"/>
        <v>3932</v>
      </c>
      <c r="K86" s="230">
        <f t="shared" si="24"/>
        <v>29620</v>
      </c>
      <c r="L86" s="230">
        <f t="shared" si="24"/>
        <v>3932</v>
      </c>
      <c r="M86" s="230">
        <f t="shared" si="24"/>
        <v>29620</v>
      </c>
      <c r="N86" s="230">
        <f t="shared" si="24"/>
        <v>3932</v>
      </c>
    </row>
    <row r="87" spans="1:14" x14ac:dyDescent="0.25">
      <c r="A87" s="14"/>
      <c r="B87" s="14"/>
      <c r="C87" s="15"/>
      <c r="D87" s="15"/>
      <c r="E87" s="138">
        <v>2603</v>
      </c>
      <c r="F87" s="156">
        <f t="shared" si="22"/>
        <v>345.47747030327162</v>
      </c>
      <c r="G87" s="140">
        <v>27620</v>
      </c>
      <c r="H87" s="156">
        <f t="shared" si="23"/>
        <v>3665.8039684119713</v>
      </c>
      <c r="I87" s="140">
        <v>27620</v>
      </c>
      <c r="J87" s="140">
        <v>3667</v>
      </c>
      <c r="K87" s="140">
        <v>27620</v>
      </c>
      <c r="L87" s="140">
        <v>3667</v>
      </c>
      <c r="M87" s="140">
        <v>27620</v>
      </c>
      <c r="N87" s="140">
        <v>3667</v>
      </c>
    </row>
    <row r="88" spans="1:14" x14ac:dyDescent="0.25">
      <c r="A88" s="14"/>
      <c r="B88" s="14"/>
      <c r="C88" s="15"/>
      <c r="D88" s="15"/>
      <c r="E88" s="142"/>
      <c r="F88" s="145"/>
      <c r="G88" s="144">
        <v>166</v>
      </c>
      <c r="H88" s="150">
        <f t="shared" si="23"/>
        <v>22.031986196827923</v>
      </c>
      <c r="I88" s="144">
        <v>2000</v>
      </c>
      <c r="J88" s="144">
        <v>265</v>
      </c>
      <c r="K88" s="144">
        <v>2000</v>
      </c>
      <c r="L88" s="144">
        <v>265</v>
      </c>
      <c r="M88" s="144">
        <v>2000</v>
      </c>
      <c r="N88" s="144">
        <v>265</v>
      </c>
    </row>
    <row r="89" spans="1:14" x14ac:dyDescent="0.25">
      <c r="A89" s="221"/>
      <c r="B89" s="221"/>
      <c r="C89" s="222" t="s">
        <v>193</v>
      </c>
      <c r="D89" s="229" t="s">
        <v>219</v>
      </c>
      <c r="E89" s="219">
        <f>SUM(E90:E93)</f>
        <v>363297</v>
      </c>
      <c r="F89" s="219">
        <f t="shared" ref="F89:N89" si="25">SUM(F90:F93)</f>
        <v>48217.798128608396</v>
      </c>
      <c r="G89" s="219">
        <f t="shared" si="25"/>
        <v>549309</v>
      </c>
      <c r="H89" s="219">
        <f t="shared" si="25"/>
        <v>72905.833167429824</v>
      </c>
      <c r="I89" s="219">
        <f t="shared" si="25"/>
        <v>578100</v>
      </c>
      <c r="J89" s="219">
        <f t="shared" si="25"/>
        <v>76726</v>
      </c>
      <c r="K89" s="219">
        <f t="shared" si="25"/>
        <v>578100</v>
      </c>
      <c r="L89" s="219">
        <f t="shared" si="25"/>
        <v>76726</v>
      </c>
      <c r="M89" s="219">
        <f t="shared" si="25"/>
        <v>578100</v>
      </c>
      <c r="N89" s="219">
        <f t="shared" si="25"/>
        <v>76726</v>
      </c>
    </row>
    <row r="90" spans="1:14" x14ac:dyDescent="0.25">
      <c r="A90" s="14"/>
      <c r="B90" s="14"/>
      <c r="C90" s="15"/>
      <c r="D90" s="15"/>
      <c r="E90" s="138">
        <v>243116</v>
      </c>
      <c r="F90" s="156">
        <f t="shared" ref="F90" si="26">E90/7.5345</f>
        <v>32267.038290530225</v>
      </c>
      <c r="G90" s="140">
        <v>289600</v>
      </c>
      <c r="H90" s="156">
        <f t="shared" ref="H90:H93" si="27">G90/7.5345</f>
        <v>38436.525316875704</v>
      </c>
      <c r="I90" s="140">
        <v>279600</v>
      </c>
      <c r="J90" s="140">
        <v>37109</v>
      </c>
      <c r="K90" s="140">
        <v>279600</v>
      </c>
      <c r="L90" s="140">
        <v>37109</v>
      </c>
      <c r="M90" s="140">
        <v>279600</v>
      </c>
      <c r="N90" s="140">
        <v>37109</v>
      </c>
    </row>
    <row r="91" spans="1:14" x14ac:dyDescent="0.25">
      <c r="A91" s="14"/>
      <c r="B91" s="14"/>
      <c r="C91" s="15"/>
      <c r="D91" s="15"/>
      <c r="E91" s="148"/>
      <c r="F91" s="145"/>
      <c r="G91" s="144">
        <v>20709</v>
      </c>
      <c r="H91" s="150">
        <f t="shared" si="27"/>
        <v>2748.5566394584907</v>
      </c>
      <c r="I91" s="144">
        <v>10000</v>
      </c>
      <c r="J91" s="144">
        <v>1327</v>
      </c>
      <c r="K91" s="144">
        <v>10000</v>
      </c>
      <c r="L91" s="144">
        <v>1327</v>
      </c>
      <c r="M91" s="144">
        <v>10000</v>
      </c>
      <c r="N91" s="144">
        <v>1327</v>
      </c>
    </row>
    <row r="92" spans="1:14" x14ac:dyDescent="0.25">
      <c r="A92" s="14"/>
      <c r="B92" s="14"/>
      <c r="C92" s="15"/>
      <c r="D92" s="15"/>
      <c r="E92" s="138">
        <v>0</v>
      </c>
      <c r="F92" s="139">
        <f t="shared" ref="F92:F93" si="28">E92/7.5345</f>
        <v>0</v>
      </c>
      <c r="G92" s="140">
        <v>8000</v>
      </c>
      <c r="H92" s="156">
        <f t="shared" si="27"/>
        <v>1061.7824673170085</v>
      </c>
      <c r="I92" s="140">
        <v>8000</v>
      </c>
      <c r="J92" s="140">
        <v>1061</v>
      </c>
      <c r="K92" s="140">
        <v>8000</v>
      </c>
      <c r="L92" s="140">
        <v>1061</v>
      </c>
      <c r="M92" s="140">
        <v>8000</v>
      </c>
      <c r="N92" s="140">
        <v>1061</v>
      </c>
    </row>
    <row r="93" spans="1:14" x14ac:dyDescent="0.25">
      <c r="A93" s="14"/>
      <c r="B93" s="14"/>
      <c r="C93" s="15"/>
      <c r="D93" s="15"/>
      <c r="E93" s="138">
        <v>120181</v>
      </c>
      <c r="F93" s="156">
        <f t="shared" si="28"/>
        <v>15950.759838078173</v>
      </c>
      <c r="G93" s="140">
        <v>231000</v>
      </c>
      <c r="H93" s="156">
        <f t="shared" si="27"/>
        <v>30658.968743778616</v>
      </c>
      <c r="I93" s="140">
        <v>280500</v>
      </c>
      <c r="J93" s="140">
        <v>37229</v>
      </c>
      <c r="K93" s="140">
        <v>280500</v>
      </c>
      <c r="L93" s="140">
        <v>37229</v>
      </c>
      <c r="M93" s="140">
        <v>280500</v>
      </c>
      <c r="N93" s="140">
        <v>37229</v>
      </c>
    </row>
    <row r="94" spans="1:14" x14ac:dyDescent="0.25">
      <c r="A94" s="14"/>
      <c r="B94" s="14"/>
      <c r="C94" s="15"/>
      <c r="D94" s="15"/>
      <c r="E94" s="53"/>
      <c r="F94" s="139"/>
      <c r="G94" s="140"/>
      <c r="H94" s="156"/>
      <c r="I94" s="140"/>
      <c r="J94" s="140"/>
      <c r="K94" s="140"/>
      <c r="L94" s="140"/>
      <c r="M94" s="140"/>
      <c r="N94" s="140"/>
    </row>
    <row r="95" spans="1:14" x14ac:dyDescent="0.25">
      <c r="A95" s="221"/>
      <c r="B95" s="221"/>
      <c r="C95" s="222" t="s">
        <v>199</v>
      </c>
      <c r="D95" s="222" t="s">
        <v>242</v>
      </c>
      <c r="E95" s="215">
        <v>0</v>
      </c>
      <c r="F95" s="227">
        <v>0</v>
      </c>
      <c r="G95" s="224">
        <v>775</v>
      </c>
      <c r="H95" s="223">
        <f t="shared" ref="H95" si="29">G95/7.5345</f>
        <v>102.86017652133519</v>
      </c>
      <c r="I95" s="224">
        <v>3485</v>
      </c>
      <c r="J95" s="224">
        <v>463</v>
      </c>
      <c r="K95" s="224">
        <v>3485</v>
      </c>
      <c r="L95" s="224">
        <v>463</v>
      </c>
      <c r="M95" s="224">
        <v>3485</v>
      </c>
      <c r="N95" s="224">
        <v>463</v>
      </c>
    </row>
    <row r="96" spans="1:14" x14ac:dyDescent="0.25">
      <c r="A96" s="14"/>
      <c r="B96" s="14"/>
      <c r="C96" s="15"/>
      <c r="D96" s="15"/>
      <c r="E96" s="218"/>
      <c r="F96" s="237"/>
      <c r="G96" s="220"/>
      <c r="H96" s="238"/>
      <c r="I96" s="216"/>
      <c r="J96" s="216"/>
      <c r="K96" s="216"/>
      <c r="L96" s="216"/>
      <c r="M96" s="216"/>
      <c r="N96" s="216"/>
    </row>
    <row r="97" spans="1:14" x14ac:dyDescent="0.25">
      <c r="A97" s="221"/>
      <c r="B97" s="221"/>
      <c r="C97" s="222" t="s">
        <v>194</v>
      </c>
      <c r="D97" s="235" t="s">
        <v>222</v>
      </c>
      <c r="E97" s="219">
        <f>SUM(E98:E100)</f>
        <v>96236</v>
      </c>
      <c r="F97" s="219">
        <f t="shared" ref="F97:N97" si="30">SUM(F98:F100)</f>
        <v>12772.712190589951</v>
      </c>
      <c r="G97" s="219">
        <f t="shared" si="30"/>
        <v>191604</v>
      </c>
      <c r="H97" s="219">
        <f t="shared" si="30"/>
        <v>25430.220983476011</v>
      </c>
      <c r="I97" s="219">
        <f t="shared" si="30"/>
        <v>156185</v>
      </c>
      <c r="J97" s="219">
        <f t="shared" si="30"/>
        <v>20730</v>
      </c>
      <c r="K97" s="219">
        <f t="shared" si="30"/>
        <v>156185</v>
      </c>
      <c r="L97" s="219">
        <f t="shared" si="30"/>
        <v>20730</v>
      </c>
      <c r="M97" s="219">
        <f t="shared" si="30"/>
        <v>156185</v>
      </c>
      <c r="N97" s="219">
        <f t="shared" si="30"/>
        <v>20730</v>
      </c>
    </row>
    <row r="98" spans="1:14" x14ac:dyDescent="0.25">
      <c r="A98" s="14"/>
      <c r="B98" s="14"/>
      <c r="C98" s="15"/>
      <c r="D98" s="15"/>
      <c r="E98" s="138">
        <v>91936</v>
      </c>
      <c r="F98" s="156">
        <f t="shared" ref="F98:F99" si="31">E98/7.5345</f>
        <v>12202.00411440706</v>
      </c>
      <c r="G98" s="140">
        <v>113000</v>
      </c>
      <c r="H98" s="156">
        <f t="shared" ref="H98:H100" si="32">G98/7.5345</f>
        <v>14997.677350852744</v>
      </c>
      <c r="I98" s="140">
        <v>136200</v>
      </c>
      <c r="J98" s="140">
        <v>18077</v>
      </c>
      <c r="K98" s="140">
        <v>136200</v>
      </c>
      <c r="L98" s="140">
        <v>18077</v>
      </c>
      <c r="M98" s="140">
        <v>136200</v>
      </c>
      <c r="N98" s="140">
        <v>18077</v>
      </c>
    </row>
    <row r="99" spans="1:14" x14ac:dyDescent="0.25">
      <c r="A99" s="14"/>
      <c r="B99" s="14"/>
      <c r="C99" s="15"/>
      <c r="D99" s="15"/>
      <c r="E99" s="138">
        <v>4300</v>
      </c>
      <c r="F99" s="156">
        <f t="shared" si="31"/>
        <v>570.708076182892</v>
      </c>
      <c r="G99" s="140">
        <v>75500</v>
      </c>
      <c r="H99" s="156">
        <f t="shared" si="32"/>
        <v>10020.572035304267</v>
      </c>
      <c r="I99" s="140">
        <v>19985</v>
      </c>
      <c r="J99" s="140">
        <v>2653</v>
      </c>
      <c r="K99" s="140">
        <v>19985</v>
      </c>
      <c r="L99" s="140">
        <v>2653</v>
      </c>
      <c r="M99" s="140">
        <v>19985</v>
      </c>
      <c r="N99" s="140">
        <v>2653</v>
      </c>
    </row>
    <row r="100" spans="1:14" x14ac:dyDescent="0.25">
      <c r="A100" s="14"/>
      <c r="B100" s="14"/>
      <c r="C100" s="15"/>
      <c r="D100" s="15"/>
      <c r="E100" s="148"/>
      <c r="F100" s="150"/>
      <c r="G100" s="144">
        <v>3104</v>
      </c>
      <c r="H100" s="150">
        <f t="shared" si="32"/>
        <v>411.97159731899927</v>
      </c>
      <c r="I100" s="144"/>
      <c r="J100" s="144"/>
      <c r="K100" s="144"/>
      <c r="L100" s="144"/>
      <c r="M100" s="144"/>
      <c r="N100" s="144"/>
    </row>
    <row r="101" spans="1:14" x14ac:dyDescent="0.25">
      <c r="A101" s="14"/>
      <c r="B101" s="14"/>
      <c r="C101" s="15"/>
      <c r="D101" s="15"/>
      <c r="E101" s="53"/>
      <c r="F101" s="156"/>
      <c r="G101" s="140"/>
      <c r="H101" s="156"/>
      <c r="I101" s="136"/>
      <c r="J101" s="136"/>
      <c r="K101" s="136"/>
      <c r="L101" s="136"/>
      <c r="M101" s="136"/>
      <c r="N101" s="136"/>
    </row>
    <row r="102" spans="1:14" ht="27.75" customHeight="1" x14ac:dyDescent="0.25">
      <c r="A102" s="221"/>
      <c r="B102" s="221"/>
      <c r="C102" s="222" t="s">
        <v>200</v>
      </c>
      <c r="D102" s="229" t="s">
        <v>243</v>
      </c>
      <c r="E102" s="215">
        <v>0</v>
      </c>
      <c r="F102" s="227"/>
      <c r="G102" s="224">
        <v>1849</v>
      </c>
      <c r="H102" s="223">
        <f t="shared" ref="H102" si="33">G102/7.5345</f>
        <v>245.40447275864355</v>
      </c>
      <c r="I102" s="224">
        <v>0</v>
      </c>
      <c r="J102" s="228">
        <v>0</v>
      </c>
      <c r="K102" s="224">
        <v>0</v>
      </c>
      <c r="L102" s="224">
        <v>0</v>
      </c>
      <c r="M102" s="224">
        <v>0</v>
      </c>
      <c r="N102" s="224">
        <v>0</v>
      </c>
    </row>
    <row r="103" spans="1:14" ht="24" customHeight="1" x14ac:dyDescent="0.25">
      <c r="A103" s="221"/>
      <c r="B103" s="221"/>
      <c r="C103" s="222" t="s">
        <v>201</v>
      </c>
      <c r="D103" s="222" t="s">
        <v>244</v>
      </c>
      <c r="E103" s="219">
        <f>SUM(E104:E105)</f>
        <v>0</v>
      </c>
      <c r="F103" s="219">
        <f t="shared" ref="F103:N103" si="34">SUM(F104:F105)</f>
        <v>0</v>
      </c>
      <c r="G103" s="219">
        <f t="shared" si="34"/>
        <v>5700</v>
      </c>
      <c r="H103" s="219">
        <f t="shared" si="34"/>
        <v>756.52000796336847</v>
      </c>
      <c r="I103" s="219">
        <f t="shared" si="34"/>
        <v>700</v>
      </c>
      <c r="J103" s="219">
        <f t="shared" si="34"/>
        <v>93</v>
      </c>
      <c r="K103" s="219">
        <f t="shared" si="34"/>
        <v>700</v>
      </c>
      <c r="L103" s="219">
        <f t="shared" si="34"/>
        <v>93</v>
      </c>
      <c r="M103" s="219">
        <f t="shared" si="34"/>
        <v>700</v>
      </c>
      <c r="N103" s="219">
        <f t="shared" si="34"/>
        <v>93</v>
      </c>
    </row>
    <row r="104" spans="1:14" x14ac:dyDescent="0.25">
      <c r="A104" s="14"/>
      <c r="B104" s="14"/>
      <c r="C104" s="15"/>
      <c r="D104" s="15"/>
      <c r="E104" s="239"/>
      <c r="F104" s="139"/>
      <c r="G104" s="140">
        <v>700</v>
      </c>
      <c r="H104" s="156">
        <f t="shared" ref="H104:H105" si="35">G104/7.5345</f>
        <v>92.905965890238235</v>
      </c>
      <c r="I104" s="136">
        <v>700</v>
      </c>
      <c r="J104" s="136">
        <v>93</v>
      </c>
      <c r="K104" s="136">
        <v>700</v>
      </c>
      <c r="L104" s="136">
        <v>93</v>
      </c>
      <c r="M104" s="136">
        <v>700</v>
      </c>
      <c r="N104" s="136">
        <v>93</v>
      </c>
    </row>
    <row r="105" spans="1:14" x14ac:dyDescent="0.25">
      <c r="A105" s="14"/>
      <c r="B105" s="14"/>
      <c r="C105" s="15"/>
      <c r="D105" s="15"/>
      <c r="E105" s="153"/>
      <c r="F105" s="145"/>
      <c r="G105" s="144">
        <v>5000</v>
      </c>
      <c r="H105" s="150">
        <f t="shared" si="35"/>
        <v>663.61404207313024</v>
      </c>
      <c r="I105" s="144"/>
      <c r="J105" s="144"/>
      <c r="K105" s="144"/>
      <c r="L105" s="144"/>
      <c r="M105" s="144"/>
      <c r="N105" s="144"/>
    </row>
    <row r="106" spans="1:14" x14ac:dyDescent="0.25">
      <c r="A106" s="14"/>
      <c r="B106" s="14"/>
      <c r="C106" s="15"/>
      <c r="D106" s="15"/>
      <c r="E106" s="53"/>
      <c r="F106" s="139"/>
      <c r="G106" s="140"/>
      <c r="H106" s="156"/>
      <c r="I106" s="136"/>
      <c r="J106" s="158"/>
      <c r="K106" s="140"/>
      <c r="L106" s="140"/>
      <c r="M106" s="140"/>
      <c r="N106" s="140"/>
    </row>
    <row r="107" spans="1:14" ht="38.25" x14ac:dyDescent="0.25">
      <c r="A107" s="221"/>
      <c r="B107" s="221"/>
      <c r="C107" s="222" t="s">
        <v>202</v>
      </c>
      <c r="D107" s="242" t="s">
        <v>225</v>
      </c>
      <c r="E107" s="215">
        <v>0</v>
      </c>
      <c r="F107" s="227">
        <f t="shared" ref="F107" si="36">E107/7.5345</f>
        <v>0</v>
      </c>
      <c r="G107" s="224">
        <v>19513</v>
      </c>
      <c r="H107" s="223">
        <f t="shared" ref="H107" si="37">G107/7.5345</f>
        <v>2589.8201605945978</v>
      </c>
      <c r="I107" s="224">
        <v>150000</v>
      </c>
      <c r="J107" s="224">
        <v>19908</v>
      </c>
      <c r="K107" s="224">
        <v>150000</v>
      </c>
      <c r="L107" s="224">
        <v>19908</v>
      </c>
      <c r="M107" s="224">
        <v>150000</v>
      </c>
      <c r="N107" s="224">
        <v>19908</v>
      </c>
    </row>
    <row r="108" spans="1:14" x14ac:dyDescent="0.25">
      <c r="A108" s="14"/>
      <c r="B108" s="14"/>
      <c r="C108" s="15"/>
      <c r="D108" s="15"/>
      <c r="E108" s="53"/>
      <c r="F108" s="139"/>
      <c r="G108" s="140"/>
      <c r="H108" s="156"/>
      <c r="I108" s="136"/>
      <c r="J108" s="158"/>
      <c r="K108" s="140"/>
      <c r="L108" s="140"/>
      <c r="M108" s="140"/>
      <c r="N108" s="140"/>
    </row>
    <row r="109" spans="1:14" ht="25.5" x14ac:dyDescent="0.25">
      <c r="A109" s="221"/>
      <c r="B109" s="221"/>
      <c r="C109" s="222" t="s">
        <v>195</v>
      </c>
      <c r="D109" s="235" t="s">
        <v>226</v>
      </c>
      <c r="E109" s="215">
        <v>0</v>
      </c>
      <c r="F109" s="227">
        <f>E109/7.5345</f>
        <v>0</v>
      </c>
      <c r="G109" s="224">
        <v>15600</v>
      </c>
      <c r="H109" s="223">
        <f t="shared" ref="H109" si="38">G109/7.5345</f>
        <v>2070.4758112681661</v>
      </c>
      <c r="I109" s="224">
        <v>15600</v>
      </c>
      <c r="J109" s="224">
        <v>2070</v>
      </c>
      <c r="K109" s="224">
        <v>15600</v>
      </c>
      <c r="L109" s="224">
        <v>2070</v>
      </c>
      <c r="M109" s="224">
        <v>15600</v>
      </c>
      <c r="N109" s="224">
        <v>2070</v>
      </c>
    </row>
    <row r="110" spans="1:14" x14ac:dyDescent="0.25">
      <c r="A110" s="14"/>
      <c r="B110" s="14"/>
      <c r="C110" s="15"/>
      <c r="D110" s="15"/>
      <c r="E110" s="53"/>
      <c r="F110" s="139"/>
      <c r="G110" s="140"/>
      <c r="H110" s="156"/>
      <c r="I110" s="136"/>
      <c r="J110" s="136"/>
      <c r="K110" s="136"/>
      <c r="L110" s="136"/>
      <c r="M110" s="136"/>
      <c r="N110" s="136"/>
    </row>
    <row r="111" spans="1:14" x14ac:dyDescent="0.25">
      <c r="A111" s="221"/>
      <c r="B111" s="221"/>
      <c r="C111" s="222" t="s">
        <v>203</v>
      </c>
      <c r="D111" s="222" t="s">
        <v>245</v>
      </c>
      <c r="E111" s="215">
        <v>0</v>
      </c>
      <c r="F111" s="227">
        <f>E111/7.5345</f>
        <v>0</v>
      </c>
      <c r="G111" s="224">
        <v>200</v>
      </c>
      <c r="H111" s="223">
        <f t="shared" ref="H111" si="39">G111/7.5345</f>
        <v>26.54456168292521</v>
      </c>
      <c r="I111" s="224"/>
      <c r="J111" s="224"/>
      <c r="K111" s="224"/>
      <c r="L111" s="224"/>
      <c r="M111" s="224"/>
      <c r="N111" s="224"/>
    </row>
    <row r="112" spans="1:14" x14ac:dyDescent="0.25">
      <c r="A112" s="14"/>
      <c r="B112" s="14"/>
      <c r="C112" s="15"/>
      <c r="D112" s="15"/>
      <c r="E112" s="218"/>
      <c r="F112" s="237"/>
      <c r="G112" s="220"/>
      <c r="H112" s="238"/>
      <c r="I112" s="216"/>
      <c r="J112" s="216"/>
      <c r="K112" s="216"/>
      <c r="L112" s="216"/>
      <c r="M112" s="216"/>
      <c r="N112" s="216"/>
    </row>
    <row r="113" spans="1:14" x14ac:dyDescent="0.25">
      <c r="A113" s="221"/>
      <c r="B113" s="221"/>
      <c r="C113" s="222" t="s">
        <v>204</v>
      </c>
      <c r="D113" s="222" t="s">
        <v>246</v>
      </c>
      <c r="E113" s="219">
        <f>SUM(E114:E117)</f>
        <v>6960</v>
      </c>
      <c r="F113" s="219">
        <f t="shared" ref="F113:N113" si="40">SUM(F114:F117)</f>
        <v>923.75074656579727</v>
      </c>
      <c r="G113" s="219">
        <f t="shared" si="40"/>
        <v>22824</v>
      </c>
      <c r="H113" s="219">
        <f t="shared" si="40"/>
        <v>3029.2653792554252</v>
      </c>
      <c r="I113" s="219">
        <f t="shared" si="40"/>
        <v>22000</v>
      </c>
      <c r="J113" s="219">
        <f t="shared" si="40"/>
        <v>2918</v>
      </c>
      <c r="K113" s="219">
        <f t="shared" si="40"/>
        <v>22000</v>
      </c>
      <c r="L113" s="219">
        <f t="shared" si="40"/>
        <v>2918</v>
      </c>
      <c r="M113" s="219">
        <f t="shared" si="40"/>
        <v>22000</v>
      </c>
      <c r="N113" s="219">
        <f t="shared" si="40"/>
        <v>2918</v>
      </c>
    </row>
    <row r="114" spans="1:14" x14ac:dyDescent="0.25">
      <c r="A114" s="14"/>
      <c r="B114" s="14"/>
      <c r="C114" s="15"/>
      <c r="D114" s="15"/>
      <c r="E114" s="138">
        <v>6960</v>
      </c>
      <c r="F114" s="156">
        <f>E114/7.5345</f>
        <v>923.75074656579727</v>
      </c>
      <c r="G114" s="140">
        <v>15000</v>
      </c>
      <c r="H114" s="156">
        <f t="shared" ref="H114:H117" si="41">G114/7.5345</f>
        <v>1990.8421262193906</v>
      </c>
      <c r="I114" s="136">
        <v>15000</v>
      </c>
      <c r="J114" s="136">
        <v>1990</v>
      </c>
      <c r="K114" s="136">
        <v>15000</v>
      </c>
      <c r="L114" s="136">
        <v>1990</v>
      </c>
      <c r="M114" s="136">
        <v>15000</v>
      </c>
      <c r="N114" s="136">
        <v>1990</v>
      </c>
    </row>
    <row r="115" spans="1:14" x14ac:dyDescent="0.25">
      <c r="A115" s="14"/>
      <c r="B115" s="14"/>
      <c r="C115" s="15"/>
      <c r="D115" s="15"/>
      <c r="E115" s="142"/>
      <c r="F115" s="145"/>
      <c r="G115" s="144">
        <v>824</v>
      </c>
      <c r="H115" s="150">
        <f t="shared" si="41"/>
        <v>109.36359413365186</v>
      </c>
      <c r="I115" s="144"/>
      <c r="J115" s="144"/>
      <c r="K115" s="144"/>
      <c r="L115" s="144"/>
      <c r="M115" s="144"/>
      <c r="N115" s="144"/>
    </row>
    <row r="116" spans="1:14" x14ac:dyDescent="0.25">
      <c r="A116" s="14"/>
      <c r="B116" s="14"/>
      <c r="C116" s="15"/>
      <c r="D116" s="15"/>
      <c r="E116" s="138">
        <v>0</v>
      </c>
      <c r="F116" s="139">
        <f>E116/7.5345</f>
        <v>0</v>
      </c>
      <c r="G116" s="140">
        <v>5000</v>
      </c>
      <c r="H116" s="156">
        <f t="shared" si="41"/>
        <v>663.61404207313024</v>
      </c>
      <c r="I116" s="136">
        <v>5000</v>
      </c>
      <c r="J116" s="136">
        <v>663</v>
      </c>
      <c r="K116" s="136">
        <v>5000</v>
      </c>
      <c r="L116" s="136">
        <v>663</v>
      </c>
      <c r="M116" s="136">
        <v>5000</v>
      </c>
      <c r="N116" s="136">
        <v>663</v>
      </c>
    </row>
    <row r="117" spans="1:14" x14ac:dyDescent="0.25">
      <c r="A117" s="14"/>
      <c r="B117" s="14"/>
      <c r="C117" s="15"/>
      <c r="D117" s="15"/>
      <c r="E117" s="138">
        <v>0</v>
      </c>
      <c r="F117" s="139">
        <f>E117/7.5345</f>
        <v>0</v>
      </c>
      <c r="G117" s="140">
        <v>2000</v>
      </c>
      <c r="H117" s="156">
        <f t="shared" si="41"/>
        <v>265.44561682925212</v>
      </c>
      <c r="I117" s="136">
        <v>2000</v>
      </c>
      <c r="J117" s="136">
        <v>265</v>
      </c>
      <c r="K117" s="136">
        <v>2000</v>
      </c>
      <c r="L117" s="136">
        <v>265</v>
      </c>
      <c r="M117" s="136">
        <v>2000</v>
      </c>
      <c r="N117" s="136">
        <v>265</v>
      </c>
    </row>
    <row r="118" spans="1:14" x14ac:dyDescent="0.25">
      <c r="A118" s="14"/>
      <c r="B118" s="14"/>
      <c r="C118" s="15"/>
      <c r="D118" s="15"/>
      <c r="E118" s="53"/>
      <c r="F118" s="139"/>
      <c r="G118" s="140"/>
      <c r="H118" s="156"/>
      <c r="I118" s="136"/>
      <c r="J118" s="136"/>
      <c r="K118" s="136"/>
      <c r="L118" s="136"/>
      <c r="M118" s="136"/>
      <c r="N118" s="136"/>
    </row>
    <row r="119" spans="1:14" ht="25.5" x14ac:dyDescent="0.25">
      <c r="A119" s="221"/>
      <c r="B119" s="221"/>
      <c r="C119" s="222" t="s">
        <v>205</v>
      </c>
      <c r="D119" s="229" t="s">
        <v>247</v>
      </c>
      <c r="E119" s="219">
        <f>SUM(E120:E121)</f>
        <v>0</v>
      </c>
      <c r="F119" s="219">
        <f t="shared" ref="F119:N119" si="42">SUM(F120:F121)</f>
        <v>0</v>
      </c>
      <c r="G119" s="219">
        <f t="shared" si="42"/>
        <v>3099</v>
      </c>
      <c r="H119" s="219">
        <f t="shared" si="42"/>
        <v>411.30798327692617</v>
      </c>
      <c r="I119" s="219">
        <f t="shared" si="42"/>
        <v>2000</v>
      </c>
      <c r="J119" s="219">
        <f t="shared" si="42"/>
        <v>265</v>
      </c>
      <c r="K119" s="219">
        <f t="shared" si="42"/>
        <v>2000</v>
      </c>
      <c r="L119" s="219">
        <f t="shared" si="42"/>
        <v>265</v>
      </c>
      <c r="M119" s="219">
        <f t="shared" si="42"/>
        <v>2000</v>
      </c>
      <c r="N119" s="219">
        <f t="shared" si="42"/>
        <v>265</v>
      </c>
    </row>
    <row r="120" spans="1:14" x14ac:dyDescent="0.25">
      <c r="A120" s="14"/>
      <c r="B120" s="14"/>
      <c r="C120" s="15"/>
      <c r="D120" s="15"/>
      <c r="E120" s="138">
        <v>0</v>
      </c>
      <c r="F120" s="139">
        <f>E120/7.5345</f>
        <v>0</v>
      </c>
      <c r="G120" s="140">
        <v>2000</v>
      </c>
      <c r="H120" s="156">
        <f t="shared" ref="H120:H121" si="43">G120/7.5345</f>
        <v>265.44561682925212</v>
      </c>
      <c r="I120" s="136">
        <v>2000</v>
      </c>
      <c r="J120" s="136">
        <v>265</v>
      </c>
      <c r="K120" s="136">
        <v>2000</v>
      </c>
      <c r="L120" s="136">
        <v>265</v>
      </c>
      <c r="M120" s="136">
        <v>2000</v>
      </c>
      <c r="N120" s="136">
        <v>265</v>
      </c>
    </row>
    <row r="121" spans="1:14" x14ac:dyDescent="0.25">
      <c r="A121" s="14"/>
      <c r="B121" s="14"/>
      <c r="C121" s="15"/>
      <c r="D121" s="15"/>
      <c r="E121" s="142"/>
      <c r="F121" s="143"/>
      <c r="G121" s="144">
        <v>1099</v>
      </c>
      <c r="H121" s="150">
        <f t="shared" si="43"/>
        <v>145.86236644767402</v>
      </c>
      <c r="I121" s="144"/>
      <c r="J121" s="144"/>
      <c r="K121" s="144"/>
      <c r="L121" s="144"/>
      <c r="M121" s="144"/>
      <c r="N121" s="144"/>
    </row>
    <row r="122" spans="1:14" x14ac:dyDescent="0.25">
      <c r="A122" s="14"/>
      <c r="B122" s="14"/>
      <c r="C122" s="15"/>
      <c r="D122" s="15"/>
      <c r="E122" s="53"/>
      <c r="F122" s="157"/>
      <c r="G122" s="140"/>
      <c r="H122" s="156"/>
      <c r="I122" s="140"/>
      <c r="J122" s="140"/>
      <c r="K122" s="140"/>
      <c r="L122" s="140"/>
      <c r="M122" s="140"/>
      <c r="N122" s="140"/>
    </row>
    <row r="123" spans="1:14" x14ac:dyDescent="0.25">
      <c r="A123" s="243"/>
      <c r="B123" s="243">
        <v>34</v>
      </c>
      <c r="C123" s="244"/>
      <c r="D123" s="244" t="s">
        <v>188</v>
      </c>
      <c r="E123" s="248">
        <f>SUM(E125,E127,E129)</f>
        <v>6744</v>
      </c>
      <c r="F123" s="248">
        <f t="shared" ref="F123:N123" si="44">SUM(F125,F127,F129)</f>
        <v>895.08261994823806</v>
      </c>
      <c r="G123" s="248">
        <f t="shared" si="44"/>
        <v>39809</v>
      </c>
      <c r="H123" s="248">
        <f t="shared" si="44"/>
        <v>5283.5622801778482</v>
      </c>
      <c r="I123" s="248">
        <f t="shared" si="44"/>
        <v>18600</v>
      </c>
      <c r="J123" s="248">
        <f t="shared" si="44"/>
        <v>2469</v>
      </c>
      <c r="K123" s="248">
        <f t="shared" si="44"/>
        <v>18600</v>
      </c>
      <c r="L123" s="248">
        <f t="shared" si="44"/>
        <v>2469</v>
      </c>
      <c r="M123" s="248">
        <f t="shared" si="44"/>
        <v>18600</v>
      </c>
      <c r="N123" s="248">
        <f t="shared" si="44"/>
        <v>2469</v>
      </c>
    </row>
    <row r="124" spans="1:14" x14ac:dyDescent="0.25">
      <c r="A124" s="14"/>
      <c r="B124" s="14"/>
      <c r="C124" s="15"/>
      <c r="D124" s="15"/>
      <c r="E124" s="53"/>
      <c r="F124" s="157"/>
      <c r="G124" s="53"/>
      <c r="H124" s="157"/>
      <c r="I124" s="53"/>
      <c r="J124" s="53"/>
      <c r="K124" s="53"/>
      <c r="L124" s="53"/>
      <c r="M124" s="53"/>
      <c r="N124" s="53"/>
    </row>
    <row r="125" spans="1:14" x14ac:dyDescent="0.25">
      <c r="A125" s="221"/>
      <c r="B125" s="221"/>
      <c r="C125" s="222" t="s">
        <v>196</v>
      </c>
      <c r="D125" s="222" t="s">
        <v>241</v>
      </c>
      <c r="E125" s="215">
        <v>6744</v>
      </c>
      <c r="F125" s="223">
        <f t="shared" ref="F125" si="45">E125/7.5345</f>
        <v>895.08261994823806</v>
      </c>
      <c r="G125" s="224">
        <v>6209</v>
      </c>
      <c r="H125" s="223">
        <f t="shared" ref="H125" si="46">G125/7.5345</f>
        <v>824.07591744641309</v>
      </c>
      <c r="I125" s="224">
        <v>5000</v>
      </c>
      <c r="J125" s="224">
        <v>664</v>
      </c>
      <c r="K125" s="224">
        <v>5000</v>
      </c>
      <c r="L125" s="224">
        <v>664</v>
      </c>
      <c r="M125" s="224">
        <v>5000</v>
      </c>
      <c r="N125" s="224">
        <v>664</v>
      </c>
    </row>
    <row r="126" spans="1:14" x14ac:dyDescent="0.25">
      <c r="A126" s="14"/>
      <c r="B126" s="14"/>
      <c r="C126" s="15"/>
      <c r="D126" s="15"/>
      <c r="E126" s="53"/>
      <c r="F126" s="157"/>
      <c r="G126" s="140"/>
      <c r="H126" s="156"/>
      <c r="I126" s="140"/>
      <c r="J126" s="140"/>
      <c r="K126" s="140"/>
      <c r="L126" s="140"/>
      <c r="M126" s="140"/>
      <c r="N126" s="140"/>
    </row>
    <row r="127" spans="1:14" x14ac:dyDescent="0.25">
      <c r="A127" s="221"/>
      <c r="B127" s="221"/>
      <c r="C127" s="222" t="s">
        <v>198</v>
      </c>
      <c r="D127" s="229" t="s">
        <v>218</v>
      </c>
      <c r="E127" s="215"/>
      <c r="F127" s="227">
        <f t="shared" ref="F127" si="47">E127/7.5345</f>
        <v>0</v>
      </c>
      <c r="G127" s="224">
        <v>100</v>
      </c>
      <c r="H127" s="223">
        <f t="shared" ref="H127" si="48">G127/7.5345</f>
        <v>13.272280841462605</v>
      </c>
      <c r="I127" s="224">
        <v>100</v>
      </c>
      <c r="J127" s="224">
        <v>13</v>
      </c>
      <c r="K127" s="224">
        <v>100</v>
      </c>
      <c r="L127" s="224">
        <v>13</v>
      </c>
      <c r="M127" s="224">
        <v>100</v>
      </c>
      <c r="N127" s="224">
        <v>13</v>
      </c>
    </row>
    <row r="128" spans="1:14" x14ac:dyDescent="0.25">
      <c r="A128" s="14"/>
      <c r="B128" s="14"/>
      <c r="C128" s="15"/>
      <c r="D128" s="15"/>
      <c r="E128" s="218"/>
      <c r="F128" s="237"/>
      <c r="G128" s="220"/>
      <c r="H128" s="238"/>
      <c r="I128" s="216"/>
      <c r="J128" s="216"/>
      <c r="K128" s="216"/>
      <c r="L128" s="216"/>
      <c r="M128" s="216"/>
      <c r="N128" s="216"/>
    </row>
    <row r="129" spans="1:14" x14ac:dyDescent="0.25">
      <c r="A129" s="221"/>
      <c r="B129" s="221"/>
      <c r="C129" s="222" t="s">
        <v>194</v>
      </c>
      <c r="D129" s="235" t="s">
        <v>222</v>
      </c>
      <c r="E129" s="219">
        <f>SUM(E130:E131)</f>
        <v>0</v>
      </c>
      <c r="F129" s="219">
        <f t="shared" ref="F129:N129" si="49">SUM(F130:F131)</f>
        <v>0</v>
      </c>
      <c r="G129" s="219">
        <f t="shared" si="49"/>
        <v>33500</v>
      </c>
      <c r="H129" s="219">
        <f t="shared" si="49"/>
        <v>4446.2140818899725</v>
      </c>
      <c r="I129" s="219">
        <f t="shared" si="49"/>
        <v>13500</v>
      </c>
      <c r="J129" s="219">
        <f t="shared" si="49"/>
        <v>1792</v>
      </c>
      <c r="K129" s="219">
        <f t="shared" si="49"/>
        <v>13500</v>
      </c>
      <c r="L129" s="219">
        <f t="shared" si="49"/>
        <v>1792</v>
      </c>
      <c r="M129" s="219">
        <f t="shared" si="49"/>
        <v>13500</v>
      </c>
      <c r="N129" s="219">
        <f t="shared" si="49"/>
        <v>1792</v>
      </c>
    </row>
    <row r="130" spans="1:14" x14ac:dyDescent="0.25">
      <c r="A130" s="14"/>
      <c r="B130" s="14"/>
      <c r="C130" s="15"/>
      <c r="D130" s="15"/>
      <c r="E130" s="138">
        <v>0</v>
      </c>
      <c r="F130" s="139">
        <f t="shared" ref="F130" si="50">E130/7.5345</f>
        <v>0</v>
      </c>
      <c r="G130" s="140"/>
      <c r="H130" s="156">
        <f t="shared" ref="H130:H131" si="51">G130/7.5345</f>
        <v>0</v>
      </c>
      <c r="I130" s="136">
        <v>13500</v>
      </c>
      <c r="J130" s="136">
        <v>1792</v>
      </c>
      <c r="K130" s="136">
        <v>13500</v>
      </c>
      <c r="L130" s="136">
        <v>1792</v>
      </c>
      <c r="M130" s="136">
        <v>13500</v>
      </c>
      <c r="N130" s="136">
        <v>1792</v>
      </c>
    </row>
    <row r="131" spans="1:14" x14ac:dyDescent="0.25">
      <c r="A131" s="14"/>
      <c r="B131" s="14"/>
      <c r="C131" s="15"/>
      <c r="D131" s="15"/>
      <c r="E131" s="53"/>
      <c r="F131" s="156"/>
      <c r="G131" s="140">
        <v>33500</v>
      </c>
      <c r="H131" s="156">
        <f t="shared" si="51"/>
        <v>4446.2140818899725</v>
      </c>
      <c r="I131" s="136"/>
      <c r="J131" s="136"/>
      <c r="K131" s="136"/>
      <c r="L131" s="136"/>
      <c r="M131" s="136"/>
      <c r="N131" s="136"/>
    </row>
    <row r="132" spans="1:14" x14ac:dyDescent="0.25">
      <c r="A132" s="14"/>
      <c r="B132" s="14"/>
      <c r="C132" s="15"/>
      <c r="D132" s="15"/>
      <c r="E132" s="53"/>
      <c r="F132" s="157"/>
      <c r="G132" s="140"/>
      <c r="H132" s="156"/>
      <c r="I132" s="140"/>
      <c r="J132" s="140"/>
      <c r="K132" s="140"/>
      <c r="L132" s="140"/>
      <c r="M132" s="140"/>
      <c r="N132" s="140"/>
    </row>
    <row r="133" spans="1:14" x14ac:dyDescent="0.25">
      <c r="A133" s="243"/>
      <c r="B133" s="243">
        <v>37</v>
      </c>
      <c r="C133" s="244"/>
      <c r="D133" s="244"/>
      <c r="E133" s="247">
        <f>SUM(E134,E136)</f>
        <v>109350</v>
      </c>
      <c r="F133" s="247">
        <f t="shared" ref="F133:N133" si="52">SUM(F134,F136)</f>
        <v>14513.239100139359</v>
      </c>
      <c r="G133" s="247">
        <f t="shared" si="52"/>
        <v>120000</v>
      </c>
      <c r="H133" s="247">
        <f t="shared" si="52"/>
        <v>15926.737009755125</v>
      </c>
      <c r="I133" s="247">
        <f t="shared" si="52"/>
        <v>120000</v>
      </c>
      <c r="J133" s="247">
        <f t="shared" si="52"/>
        <v>15927</v>
      </c>
      <c r="K133" s="247">
        <f t="shared" si="52"/>
        <v>120000</v>
      </c>
      <c r="L133" s="247">
        <f t="shared" si="52"/>
        <v>15927</v>
      </c>
      <c r="M133" s="247">
        <f t="shared" si="52"/>
        <v>120000</v>
      </c>
      <c r="N133" s="247">
        <f t="shared" si="52"/>
        <v>15927</v>
      </c>
    </row>
    <row r="134" spans="1:14" x14ac:dyDescent="0.25">
      <c r="A134" s="221"/>
      <c r="B134" s="221"/>
      <c r="C134" s="222" t="s">
        <v>198</v>
      </c>
      <c r="D134" s="229" t="s">
        <v>218</v>
      </c>
      <c r="E134" s="215">
        <v>20</v>
      </c>
      <c r="F134" s="223">
        <f t="shared" ref="F134" si="53">E134/7.5345</f>
        <v>2.654456168292521</v>
      </c>
      <c r="G134" s="224"/>
      <c r="H134" s="223">
        <f t="shared" ref="H134" si="54">G134/7.5345</f>
        <v>0</v>
      </c>
      <c r="I134" s="224"/>
      <c r="J134" s="224"/>
      <c r="K134" s="224"/>
      <c r="L134" s="224"/>
      <c r="M134" s="224"/>
      <c r="N134" s="224"/>
    </row>
    <row r="135" spans="1:14" x14ac:dyDescent="0.25">
      <c r="A135" s="14"/>
      <c r="B135" s="14"/>
      <c r="C135" s="15"/>
      <c r="D135" s="15"/>
      <c r="E135" s="53"/>
      <c r="F135" s="157"/>
      <c r="G135" s="140"/>
      <c r="H135" s="156"/>
      <c r="I135" s="140"/>
      <c r="J135" s="140"/>
      <c r="K135" s="140"/>
      <c r="L135" s="140"/>
      <c r="M135" s="140"/>
      <c r="N135" s="140"/>
    </row>
    <row r="136" spans="1:14" x14ac:dyDescent="0.25">
      <c r="A136" s="221"/>
      <c r="B136" s="221"/>
      <c r="C136" s="222" t="s">
        <v>194</v>
      </c>
      <c r="D136" s="235" t="s">
        <v>222</v>
      </c>
      <c r="E136" s="52">
        <v>109330</v>
      </c>
      <c r="F136" s="225">
        <f t="shared" ref="F136" si="55">E136/7.5345</f>
        <v>14510.584643971066</v>
      </c>
      <c r="G136" s="226">
        <v>120000</v>
      </c>
      <c r="H136" s="225">
        <f t="shared" ref="H136" si="56">G136/7.5345</f>
        <v>15926.737009755125</v>
      </c>
      <c r="I136" s="226">
        <v>120000</v>
      </c>
      <c r="J136" s="226">
        <v>15927</v>
      </c>
      <c r="K136" s="226">
        <v>120000</v>
      </c>
      <c r="L136" s="226">
        <v>15927</v>
      </c>
      <c r="M136" s="226">
        <v>120000</v>
      </c>
      <c r="N136" s="226">
        <v>15927</v>
      </c>
    </row>
    <row r="137" spans="1:14" x14ac:dyDescent="0.25">
      <c r="A137" s="14"/>
      <c r="B137" s="14"/>
      <c r="C137" s="15"/>
      <c r="D137" s="15"/>
      <c r="E137" s="53"/>
      <c r="F137" s="156"/>
      <c r="G137" s="140"/>
      <c r="H137" s="156"/>
      <c r="I137" s="136"/>
      <c r="J137" s="136"/>
      <c r="K137" s="136"/>
      <c r="L137" s="136"/>
      <c r="M137" s="136"/>
      <c r="N137" s="136"/>
    </row>
    <row r="138" spans="1:14" ht="25.5" x14ac:dyDescent="0.25">
      <c r="A138" s="256">
        <v>4</v>
      </c>
      <c r="B138" s="257"/>
      <c r="C138" s="257"/>
      <c r="D138" s="258" t="s">
        <v>26</v>
      </c>
      <c r="E138" s="262">
        <f>SUM(E139)</f>
        <v>84731</v>
      </c>
      <c r="F138" s="262">
        <f t="shared" ref="F138:N138" si="57">SUM(F139)</f>
        <v>11245.73627977968</v>
      </c>
      <c r="G138" s="262">
        <f t="shared" si="57"/>
        <v>145972</v>
      </c>
      <c r="H138" s="262">
        <f t="shared" si="57"/>
        <v>19373.813789899796</v>
      </c>
      <c r="I138" s="262">
        <f t="shared" si="57"/>
        <v>169500</v>
      </c>
      <c r="J138" s="262">
        <f t="shared" si="57"/>
        <v>22494</v>
      </c>
      <c r="K138" s="262">
        <f t="shared" si="57"/>
        <v>169500</v>
      </c>
      <c r="L138" s="262">
        <f t="shared" si="57"/>
        <v>22494</v>
      </c>
      <c r="M138" s="262">
        <f t="shared" si="57"/>
        <v>169500</v>
      </c>
      <c r="N138" s="262">
        <f t="shared" si="57"/>
        <v>22494</v>
      </c>
    </row>
    <row r="139" spans="1:14" ht="25.5" x14ac:dyDescent="0.25">
      <c r="A139" s="243"/>
      <c r="B139" s="243">
        <v>42</v>
      </c>
      <c r="C139" s="244"/>
      <c r="D139" s="245" t="s">
        <v>57</v>
      </c>
      <c r="E139" s="246">
        <f>SUM(E140,E142,E146,E150,E152,E154)</f>
        <v>84731</v>
      </c>
      <c r="F139" s="246">
        <f t="shared" ref="F139:N139" si="58">SUM(F140,F142,F146,F150,F152,F154)</f>
        <v>11245.73627977968</v>
      </c>
      <c r="G139" s="246">
        <f t="shared" si="58"/>
        <v>145972</v>
      </c>
      <c r="H139" s="246">
        <f t="shared" si="58"/>
        <v>19373.813789899796</v>
      </c>
      <c r="I139" s="246">
        <f t="shared" si="58"/>
        <v>169500</v>
      </c>
      <c r="J139" s="246">
        <f t="shared" si="58"/>
        <v>22494</v>
      </c>
      <c r="K139" s="246">
        <f t="shared" si="58"/>
        <v>169500</v>
      </c>
      <c r="L139" s="246">
        <f t="shared" si="58"/>
        <v>22494</v>
      </c>
      <c r="M139" s="246">
        <f t="shared" si="58"/>
        <v>169500</v>
      </c>
      <c r="N139" s="246">
        <f t="shared" si="58"/>
        <v>22494</v>
      </c>
    </row>
    <row r="140" spans="1:14" x14ac:dyDescent="0.25">
      <c r="A140" s="221"/>
      <c r="B140" s="221"/>
      <c r="C140" s="222" t="s">
        <v>197</v>
      </c>
      <c r="D140" s="233" t="s">
        <v>217</v>
      </c>
      <c r="E140" s="215">
        <v>44440</v>
      </c>
      <c r="F140" s="223">
        <f t="shared" ref="F140" si="59">E140/7.5345</f>
        <v>5898.2016059459811</v>
      </c>
      <c r="G140" s="224">
        <v>26500</v>
      </c>
      <c r="H140" s="223">
        <f t="shared" ref="H140" si="60">G140/7.5345</f>
        <v>3517.1544229875904</v>
      </c>
      <c r="I140" s="224">
        <v>26500</v>
      </c>
      <c r="J140" s="224">
        <v>3517</v>
      </c>
      <c r="K140" s="224">
        <v>26500</v>
      </c>
      <c r="L140" s="224">
        <v>3517</v>
      </c>
      <c r="M140" s="224">
        <v>26500</v>
      </c>
      <c r="N140" s="224">
        <v>3517</v>
      </c>
    </row>
    <row r="141" spans="1:14" x14ac:dyDescent="0.25">
      <c r="A141" s="14"/>
      <c r="B141" s="14"/>
      <c r="C141" s="15"/>
      <c r="D141" s="15"/>
      <c r="E141" s="53"/>
      <c r="F141" s="156"/>
      <c r="G141" s="140"/>
      <c r="H141" s="156"/>
      <c r="I141" s="140"/>
      <c r="J141" s="136"/>
      <c r="K141" s="136"/>
      <c r="L141" s="136"/>
      <c r="M141" s="136"/>
      <c r="N141" s="136"/>
    </row>
    <row r="142" spans="1:14" x14ac:dyDescent="0.25">
      <c r="A142" s="221"/>
      <c r="B142" s="221"/>
      <c r="C142" s="222" t="s">
        <v>198</v>
      </c>
      <c r="D142" s="229" t="s">
        <v>218</v>
      </c>
      <c r="E142" s="219">
        <f>SUM(E143:E144)</f>
        <v>401</v>
      </c>
      <c r="F142" s="219">
        <f t="shared" ref="F142:N142" si="61">SUM(F143:F144)</f>
        <v>53.221846174265046</v>
      </c>
      <c r="G142" s="219">
        <f t="shared" si="61"/>
        <v>7568</v>
      </c>
      <c r="H142" s="219">
        <f t="shared" si="61"/>
        <v>1004.4462140818899</v>
      </c>
      <c r="I142" s="219">
        <f t="shared" si="61"/>
        <v>13500</v>
      </c>
      <c r="J142" s="219">
        <f t="shared" si="61"/>
        <v>1792</v>
      </c>
      <c r="K142" s="219">
        <f t="shared" si="61"/>
        <v>13500</v>
      </c>
      <c r="L142" s="219">
        <f t="shared" si="61"/>
        <v>1792</v>
      </c>
      <c r="M142" s="219">
        <f t="shared" si="61"/>
        <v>13500</v>
      </c>
      <c r="N142" s="219">
        <f t="shared" si="61"/>
        <v>1792</v>
      </c>
    </row>
    <row r="143" spans="1:14" x14ac:dyDescent="0.25">
      <c r="A143" s="14"/>
      <c r="B143" s="14"/>
      <c r="C143" s="15"/>
      <c r="D143" s="15"/>
      <c r="E143" s="138">
        <v>401</v>
      </c>
      <c r="F143" s="156">
        <f t="shared" ref="F143" si="62">E143/7.5345</f>
        <v>53.221846174265046</v>
      </c>
      <c r="G143" s="140">
        <v>5500</v>
      </c>
      <c r="H143" s="156">
        <f t="shared" ref="H143:H144" si="63">G143/7.5345</f>
        <v>729.97544628044329</v>
      </c>
      <c r="I143" s="140">
        <v>13500</v>
      </c>
      <c r="J143" s="140">
        <v>1792</v>
      </c>
      <c r="K143" s="140">
        <v>13500</v>
      </c>
      <c r="L143" s="140">
        <v>1792</v>
      </c>
      <c r="M143" s="136">
        <v>13500</v>
      </c>
      <c r="N143" s="136">
        <v>1792</v>
      </c>
    </row>
    <row r="144" spans="1:14" x14ac:dyDescent="0.25">
      <c r="A144" s="14"/>
      <c r="B144" s="14"/>
      <c r="C144" s="15"/>
      <c r="D144" s="15"/>
      <c r="E144" s="148"/>
      <c r="F144" s="143"/>
      <c r="G144" s="144">
        <v>2068</v>
      </c>
      <c r="H144" s="150">
        <f t="shared" si="63"/>
        <v>274.47076780144664</v>
      </c>
      <c r="I144" s="144"/>
      <c r="J144" s="144"/>
      <c r="K144" s="144"/>
      <c r="L144" s="144"/>
      <c r="M144" s="144"/>
      <c r="N144" s="144"/>
    </row>
    <row r="145" spans="1:14" x14ac:dyDescent="0.25">
      <c r="A145" s="14"/>
      <c r="B145" s="14"/>
      <c r="C145" s="15"/>
      <c r="D145" s="15"/>
      <c r="E145" s="53"/>
      <c r="F145" s="157"/>
      <c r="G145" s="140"/>
      <c r="H145" s="156"/>
      <c r="I145" s="140"/>
      <c r="J145" s="140"/>
      <c r="K145" s="140"/>
      <c r="L145" s="140"/>
      <c r="M145" s="140"/>
      <c r="N145" s="140"/>
    </row>
    <row r="146" spans="1:14" x14ac:dyDescent="0.25">
      <c r="A146" s="221"/>
      <c r="B146" s="221"/>
      <c r="C146" s="222" t="s">
        <v>193</v>
      </c>
      <c r="D146" s="229" t="s">
        <v>219</v>
      </c>
      <c r="E146" s="219">
        <f>SUM(E147:E148)</f>
        <v>6706</v>
      </c>
      <c r="F146" s="219">
        <f t="shared" ref="F146:N146" si="64">SUM(F147:F148)</f>
        <v>890.03915322848229</v>
      </c>
      <c r="G146" s="219">
        <f t="shared" si="64"/>
        <v>14404</v>
      </c>
      <c r="H146" s="219">
        <f t="shared" si="64"/>
        <v>1911.7393324042735</v>
      </c>
      <c r="I146" s="219">
        <f t="shared" si="64"/>
        <v>20000</v>
      </c>
      <c r="J146" s="219">
        <f t="shared" si="64"/>
        <v>2654</v>
      </c>
      <c r="K146" s="219">
        <f t="shared" si="64"/>
        <v>20000</v>
      </c>
      <c r="L146" s="219">
        <f t="shared" si="64"/>
        <v>2654</v>
      </c>
      <c r="M146" s="219">
        <f t="shared" si="64"/>
        <v>20000</v>
      </c>
      <c r="N146" s="219">
        <f t="shared" si="64"/>
        <v>2654</v>
      </c>
    </row>
    <row r="147" spans="1:14" x14ac:dyDescent="0.25">
      <c r="A147" s="14"/>
      <c r="B147" s="14"/>
      <c r="C147" s="15"/>
      <c r="D147" s="15"/>
      <c r="E147" s="53">
        <v>6706</v>
      </c>
      <c r="F147" s="156">
        <f t="shared" ref="F147:F148" si="65">E147/7.5345</f>
        <v>890.03915322848229</v>
      </c>
      <c r="G147" s="140"/>
      <c r="H147" s="156">
        <f t="shared" ref="H147:H148" si="66">G147/7.5345</f>
        <v>0</v>
      </c>
      <c r="I147" s="136"/>
      <c r="J147" s="136"/>
      <c r="K147" s="136"/>
      <c r="L147" s="136"/>
      <c r="M147" s="136"/>
      <c r="N147" s="136"/>
    </row>
    <row r="148" spans="1:14" x14ac:dyDescent="0.25">
      <c r="A148" s="14"/>
      <c r="B148" s="14"/>
      <c r="C148" s="15"/>
      <c r="D148" s="15"/>
      <c r="E148" s="142">
        <v>0</v>
      </c>
      <c r="F148" s="145">
        <f t="shared" si="65"/>
        <v>0</v>
      </c>
      <c r="G148" s="144">
        <v>14404</v>
      </c>
      <c r="H148" s="150">
        <f t="shared" si="66"/>
        <v>1911.7393324042735</v>
      </c>
      <c r="I148" s="144">
        <v>20000</v>
      </c>
      <c r="J148" s="144">
        <v>2654</v>
      </c>
      <c r="K148" s="144">
        <v>20000</v>
      </c>
      <c r="L148" s="144">
        <v>2654</v>
      </c>
      <c r="M148" s="144">
        <v>20000</v>
      </c>
      <c r="N148" s="144">
        <v>2654</v>
      </c>
    </row>
    <row r="149" spans="1:14" x14ac:dyDescent="0.25">
      <c r="A149" s="14"/>
      <c r="B149" s="14"/>
      <c r="C149" s="15"/>
      <c r="D149" s="15"/>
      <c r="E149" s="53"/>
      <c r="F149" s="157"/>
      <c r="G149" s="140"/>
      <c r="H149" s="156"/>
      <c r="I149" s="140"/>
      <c r="J149" s="140"/>
      <c r="K149" s="140"/>
      <c r="L149" s="140"/>
      <c r="M149" s="140"/>
      <c r="N149" s="140"/>
    </row>
    <row r="150" spans="1:14" x14ac:dyDescent="0.25">
      <c r="A150" s="221"/>
      <c r="B150" s="221"/>
      <c r="C150" s="222" t="s">
        <v>194</v>
      </c>
      <c r="D150" s="235" t="s">
        <v>222</v>
      </c>
      <c r="E150" s="215">
        <v>30669</v>
      </c>
      <c r="F150" s="223">
        <f t="shared" ref="F150" si="67">E150/7.5345</f>
        <v>4070.4758112681661</v>
      </c>
      <c r="G150" s="224">
        <v>78000</v>
      </c>
      <c r="H150" s="223">
        <f t="shared" ref="H150" si="68">G150/7.5345</f>
        <v>10352.379056340831</v>
      </c>
      <c r="I150" s="224">
        <v>88000</v>
      </c>
      <c r="J150" s="224">
        <v>11679</v>
      </c>
      <c r="K150" s="224">
        <v>88000</v>
      </c>
      <c r="L150" s="224">
        <v>11679</v>
      </c>
      <c r="M150" s="224">
        <v>88000</v>
      </c>
      <c r="N150" s="224">
        <v>11679</v>
      </c>
    </row>
    <row r="151" spans="1:14" x14ac:dyDescent="0.25">
      <c r="A151" s="14"/>
      <c r="B151" s="14"/>
      <c r="C151" s="15"/>
      <c r="D151" s="15"/>
      <c r="E151" s="53"/>
      <c r="F151" s="157"/>
      <c r="G151" s="140"/>
      <c r="H151" s="156"/>
      <c r="I151" s="140"/>
      <c r="J151" s="140"/>
      <c r="K151" s="140"/>
      <c r="L151" s="140"/>
      <c r="M151" s="140"/>
      <c r="N151" s="140"/>
    </row>
    <row r="152" spans="1:14" x14ac:dyDescent="0.25">
      <c r="A152" s="221"/>
      <c r="B152" s="221"/>
      <c r="C152" s="222" t="s">
        <v>204</v>
      </c>
      <c r="D152" s="222" t="s">
        <v>246</v>
      </c>
      <c r="E152" s="215">
        <v>1151</v>
      </c>
      <c r="F152" s="223">
        <f>E152/7.5345</f>
        <v>152.76395248523457</v>
      </c>
      <c r="G152" s="224">
        <v>17500</v>
      </c>
      <c r="H152" s="223">
        <f t="shared" ref="H152" si="69">G152/7.5345</f>
        <v>2322.649147255956</v>
      </c>
      <c r="I152" s="224">
        <v>17500</v>
      </c>
      <c r="J152" s="224">
        <v>2322</v>
      </c>
      <c r="K152" s="224">
        <v>17500</v>
      </c>
      <c r="L152" s="224">
        <v>2322</v>
      </c>
      <c r="M152" s="224">
        <v>17500</v>
      </c>
      <c r="N152" s="224">
        <v>2322</v>
      </c>
    </row>
    <row r="153" spans="1:14" x14ac:dyDescent="0.25">
      <c r="A153" s="14"/>
      <c r="B153" s="14"/>
      <c r="C153" s="15"/>
      <c r="D153" s="15"/>
      <c r="E153" s="53"/>
      <c r="F153" s="157"/>
      <c r="G153" s="140"/>
      <c r="H153" s="156"/>
      <c r="I153" s="140"/>
      <c r="J153" s="140"/>
      <c r="K153" s="140"/>
      <c r="L153" s="140"/>
      <c r="M153" s="140"/>
      <c r="N153" s="140"/>
    </row>
    <row r="154" spans="1:14" ht="25.5" x14ac:dyDescent="0.25">
      <c r="A154" s="221"/>
      <c r="B154" s="221"/>
      <c r="C154" s="222" t="s">
        <v>205</v>
      </c>
      <c r="D154" s="229" t="s">
        <v>247</v>
      </c>
      <c r="E154" s="215">
        <v>1364</v>
      </c>
      <c r="F154" s="223">
        <f>E154/7.5345</f>
        <v>181.03391067754993</v>
      </c>
      <c r="G154" s="224">
        <v>2000</v>
      </c>
      <c r="H154" s="223">
        <f t="shared" ref="H154" si="70">G154/7.5345</f>
        <v>265.44561682925212</v>
      </c>
      <c r="I154" s="224">
        <v>4000</v>
      </c>
      <c r="J154" s="224">
        <v>530</v>
      </c>
      <c r="K154" s="224">
        <v>4000</v>
      </c>
      <c r="L154" s="224">
        <v>530</v>
      </c>
      <c r="M154" s="224">
        <v>4000</v>
      </c>
      <c r="N154" s="224">
        <v>530</v>
      </c>
    </row>
    <row r="155" spans="1:14" x14ac:dyDescent="0.25">
      <c r="A155" s="14"/>
      <c r="B155" s="14"/>
      <c r="C155" s="15"/>
      <c r="D155" s="15"/>
      <c r="E155" s="53"/>
      <c r="F155" s="157"/>
      <c r="G155" s="140"/>
      <c r="H155" s="156"/>
      <c r="I155" s="140"/>
      <c r="J155" s="140"/>
      <c r="K155" s="140"/>
      <c r="L155" s="140"/>
      <c r="M155" s="140"/>
      <c r="N155" s="140"/>
    </row>
    <row r="156" spans="1:14" x14ac:dyDescent="0.25">
      <c r="A156" s="14"/>
      <c r="B156" s="14"/>
      <c r="C156" s="15"/>
      <c r="D156" s="15"/>
      <c r="E156" s="53"/>
      <c r="F156" s="157"/>
      <c r="G156" s="140"/>
      <c r="H156" s="156"/>
      <c r="I156" s="140"/>
      <c r="J156" s="140"/>
      <c r="K156" s="140"/>
      <c r="L156" s="140"/>
      <c r="M156" s="140"/>
      <c r="N156" s="140"/>
    </row>
    <row r="157" spans="1:14" x14ac:dyDescent="0.25">
      <c r="A157" s="14"/>
      <c r="B157" s="14"/>
      <c r="C157" s="15"/>
      <c r="D157" s="15"/>
      <c r="E157" s="53"/>
      <c r="F157" s="157"/>
      <c r="G157" s="140"/>
      <c r="H157" s="156"/>
      <c r="I157" s="140"/>
      <c r="J157" s="140"/>
      <c r="K157" s="140"/>
      <c r="L157" s="140"/>
      <c r="M157" s="140"/>
      <c r="N157" s="140"/>
    </row>
    <row r="158" spans="1:14" x14ac:dyDescent="0.25">
      <c r="A158" s="33"/>
      <c r="B158" s="33"/>
      <c r="C158" s="213"/>
      <c r="D158" s="213" t="s">
        <v>206</v>
      </c>
      <c r="E158" s="240">
        <f t="shared" ref="E158:N158" si="71">E58+E138</f>
        <v>7002135.4699999997</v>
      </c>
      <c r="F158" s="240">
        <f t="shared" si="71"/>
        <v>929343.08447806747</v>
      </c>
      <c r="G158" s="240">
        <f t="shared" si="71"/>
        <v>8723434</v>
      </c>
      <c r="H158" s="240">
        <f t="shared" si="71"/>
        <v>1157798.6594996348</v>
      </c>
      <c r="I158" s="240">
        <f t="shared" si="71"/>
        <v>8597457</v>
      </c>
      <c r="J158" s="240">
        <f t="shared" si="71"/>
        <v>1141076</v>
      </c>
      <c r="K158" s="240">
        <f t="shared" si="71"/>
        <v>8597457</v>
      </c>
      <c r="L158" s="240">
        <f t="shared" si="71"/>
        <v>1141076</v>
      </c>
      <c r="M158" s="240">
        <f t="shared" si="71"/>
        <v>8597457</v>
      </c>
      <c r="N158" s="240">
        <f t="shared" si="71"/>
        <v>1141076</v>
      </c>
    </row>
    <row r="159" spans="1:14" x14ac:dyDescent="0.25">
      <c r="A159" s="14"/>
      <c r="B159" s="14"/>
      <c r="C159" s="15"/>
      <c r="D159" s="15"/>
      <c r="E159" s="53"/>
      <c r="F159" s="157"/>
      <c r="G159" s="140"/>
      <c r="H159" s="156"/>
      <c r="I159" s="140"/>
      <c r="J159" s="140"/>
      <c r="K159" s="140"/>
      <c r="L159" s="140"/>
      <c r="M159" s="140"/>
      <c r="N159" s="140"/>
    </row>
    <row r="161" spans="5:14" x14ac:dyDescent="0.25">
      <c r="E161" s="241" t="s">
        <v>209</v>
      </c>
      <c r="F161" s="241"/>
      <c r="G161" s="241"/>
      <c r="H161" s="241"/>
      <c r="I161" s="241"/>
      <c r="J161" s="241"/>
      <c r="K161" s="241"/>
      <c r="L161" s="241"/>
      <c r="M161" s="241"/>
      <c r="N161" s="241"/>
    </row>
  </sheetData>
  <mergeCells count="5">
    <mergeCell ref="A7:M7"/>
    <mergeCell ref="A55:M55"/>
    <mergeCell ref="A1:M1"/>
    <mergeCell ref="A3:M3"/>
    <mergeCell ref="A5:M5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F10" sqref="F10"/>
    </sheetView>
  </sheetViews>
  <sheetFormatPr defaultRowHeight="15" x14ac:dyDescent="0.25"/>
  <cols>
    <col min="1" max="1" width="37.7109375" customWidth="1"/>
    <col min="2" max="2" width="17" customWidth="1"/>
    <col min="3" max="3" width="16" customWidth="1"/>
    <col min="4" max="4" width="18.85546875" customWidth="1"/>
    <col min="5" max="5" width="17.5703125" customWidth="1"/>
    <col min="6" max="6" width="13" customWidth="1"/>
  </cols>
  <sheetData>
    <row r="1" spans="1:6" ht="42" customHeight="1" x14ac:dyDescent="0.25">
      <c r="A1" s="317" t="s">
        <v>56</v>
      </c>
      <c r="B1" s="317"/>
      <c r="C1" s="317"/>
      <c r="D1" s="317"/>
      <c r="E1" s="317"/>
      <c r="F1" s="317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317" t="s">
        <v>38</v>
      </c>
      <c r="B3" s="317"/>
      <c r="C3" s="317"/>
      <c r="D3" s="317"/>
      <c r="E3" s="319"/>
      <c r="F3" s="319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317" t="s">
        <v>15</v>
      </c>
      <c r="B5" s="318"/>
      <c r="C5" s="318"/>
      <c r="D5" s="318"/>
      <c r="E5" s="318"/>
      <c r="F5" s="318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317" t="s">
        <v>27</v>
      </c>
      <c r="B7" s="338"/>
      <c r="C7" s="338"/>
      <c r="D7" s="338"/>
      <c r="E7" s="338"/>
      <c r="F7" s="338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28</v>
      </c>
      <c r="B9" s="25" t="s">
        <v>12</v>
      </c>
      <c r="C9" s="26" t="s">
        <v>13</v>
      </c>
      <c r="D9" s="26" t="s">
        <v>50</v>
      </c>
      <c r="E9" s="26" t="s">
        <v>51</v>
      </c>
      <c r="F9" s="26" t="s">
        <v>52</v>
      </c>
    </row>
    <row r="10" spans="1:6" ht="15.75" customHeight="1" x14ac:dyDescent="0.25">
      <c r="A10" s="13" t="s">
        <v>29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5.75" customHeight="1" x14ac:dyDescent="0.25">
      <c r="A11" s="13" t="s">
        <v>30</v>
      </c>
      <c r="B11" s="10"/>
      <c r="C11" s="11"/>
      <c r="D11" s="11"/>
      <c r="E11" s="11"/>
      <c r="F11" s="11"/>
    </row>
    <row r="12" spans="1:6" ht="25.5" x14ac:dyDescent="0.25">
      <c r="A12" s="20" t="s">
        <v>31</v>
      </c>
      <c r="B12" s="10"/>
      <c r="C12" s="11"/>
      <c r="D12" s="11"/>
      <c r="E12" s="11"/>
      <c r="F12" s="11"/>
    </row>
    <row r="13" spans="1:6" x14ac:dyDescent="0.25">
      <c r="A13" s="19" t="s">
        <v>32</v>
      </c>
      <c r="B13" s="10"/>
      <c r="C13" s="11"/>
      <c r="D13" s="11"/>
      <c r="E13" s="11"/>
      <c r="F13" s="11"/>
    </row>
    <row r="14" spans="1:6" x14ac:dyDescent="0.25">
      <c r="A14" s="13" t="s">
        <v>33</v>
      </c>
      <c r="B14" s="10"/>
      <c r="C14" s="11"/>
      <c r="D14" s="11"/>
      <c r="E14" s="11"/>
      <c r="F14" s="12"/>
    </row>
    <row r="15" spans="1:6" ht="25.5" x14ac:dyDescent="0.25">
      <c r="A15" s="21" t="s">
        <v>34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8" sqref="I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317" t="s">
        <v>56</v>
      </c>
      <c r="B1" s="317"/>
      <c r="C1" s="317"/>
      <c r="D1" s="317"/>
      <c r="E1" s="317"/>
      <c r="F1" s="317"/>
      <c r="G1" s="317"/>
      <c r="H1" s="317"/>
      <c r="I1" s="31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317" t="s">
        <v>38</v>
      </c>
      <c r="B3" s="317"/>
      <c r="C3" s="317"/>
      <c r="D3" s="317"/>
      <c r="E3" s="317"/>
      <c r="F3" s="317"/>
      <c r="G3" s="317"/>
      <c r="H3" s="319"/>
      <c r="I3" s="31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317" t="s">
        <v>35</v>
      </c>
      <c r="B5" s="318"/>
      <c r="C5" s="318"/>
      <c r="D5" s="318"/>
      <c r="E5" s="318"/>
      <c r="F5" s="318"/>
      <c r="G5" s="318"/>
      <c r="H5" s="318"/>
      <c r="I5" s="318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60</v>
      </c>
      <c r="E7" s="25" t="s">
        <v>12</v>
      </c>
      <c r="F7" s="26" t="s">
        <v>13</v>
      </c>
      <c r="G7" s="26" t="s">
        <v>50</v>
      </c>
      <c r="H7" s="26" t="s">
        <v>51</v>
      </c>
      <c r="I7" s="26" t="s">
        <v>52</v>
      </c>
    </row>
    <row r="8" spans="1:9" ht="25.5" x14ac:dyDescent="0.25">
      <c r="A8" s="13">
        <v>8</v>
      </c>
      <c r="B8" s="13"/>
      <c r="C8" s="13"/>
      <c r="D8" s="13" t="s">
        <v>36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3"/>
      <c r="B9" s="18">
        <v>84</v>
      </c>
      <c r="C9" s="18"/>
      <c r="D9" s="18" t="s">
        <v>40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41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37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42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43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112" zoomScale="130" zoomScaleNormal="130" workbookViewId="0">
      <selection activeCell="C180" sqref="C180"/>
    </sheetView>
  </sheetViews>
  <sheetFormatPr defaultRowHeight="15" x14ac:dyDescent="0.25"/>
  <cols>
    <col min="2" max="2" width="13.42578125" customWidth="1"/>
    <col min="3" max="3" width="11.7109375" customWidth="1"/>
    <col min="5" max="5" width="10.42578125" customWidth="1"/>
    <col min="6" max="6" width="9.42578125" customWidth="1"/>
    <col min="8" max="8" width="9.7109375" customWidth="1"/>
    <col min="9" max="9" width="9.85546875" customWidth="1"/>
    <col min="10" max="10" width="10.28515625" customWidth="1"/>
    <col min="11" max="11" width="9.85546875" customWidth="1"/>
    <col min="12" max="12" width="10" customWidth="1"/>
  </cols>
  <sheetData>
    <row r="1" spans="1:12" x14ac:dyDescent="0.25">
      <c r="A1" t="s">
        <v>103</v>
      </c>
      <c r="C1" s="46"/>
      <c r="D1" s="46"/>
    </row>
    <row r="2" spans="1:12" x14ac:dyDescent="0.25">
      <c r="A2" t="s">
        <v>104</v>
      </c>
      <c r="C2" s="46"/>
      <c r="D2" s="46"/>
    </row>
    <row r="3" spans="1:12" x14ac:dyDescent="0.25">
      <c r="A3" t="s">
        <v>105</v>
      </c>
      <c r="C3" s="46"/>
      <c r="D3" s="46"/>
    </row>
    <row r="4" spans="1:12" x14ac:dyDescent="0.25">
      <c r="A4" s="48"/>
      <c r="B4" s="49"/>
      <c r="C4" s="50"/>
      <c r="D4" s="50"/>
    </row>
    <row r="5" spans="1:12" ht="15.75" thickBot="1" x14ac:dyDescent="0.3">
      <c r="A5" s="87"/>
      <c r="B5" s="88"/>
      <c r="C5" s="54"/>
      <c r="D5" s="55"/>
    </row>
    <row r="6" spans="1:12" ht="43.5" thickTop="1" thickBot="1" x14ac:dyDescent="0.3">
      <c r="A6" s="70" t="s">
        <v>107</v>
      </c>
      <c r="B6" s="71" t="s">
        <v>108</v>
      </c>
      <c r="C6" s="128" t="s">
        <v>172</v>
      </c>
      <c r="D6" s="313" t="s">
        <v>173</v>
      </c>
      <c r="E6" s="312" t="s">
        <v>153</v>
      </c>
      <c r="F6" s="129" t="s">
        <v>154</v>
      </c>
      <c r="G6" s="129" t="s">
        <v>155</v>
      </c>
      <c r="H6" s="129" t="s">
        <v>156</v>
      </c>
      <c r="I6" s="129" t="s">
        <v>157</v>
      </c>
      <c r="J6" s="129" t="s">
        <v>158</v>
      </c>
      <c r="K6" s="129" t="s">
        <v>159</v>
      </c>
      <c r="L6" s="130" t="s">
        <v>160</v>
      </c>
    </row>
    <row r="7" spans="1:12" ht="22.5" thickTop="1" thickBot="1" x14ac:dyDescent="0.3">
      <c r="A7" s="70" t="s">
        <v>130</v>
      </c>
      <c r="B7" s="71" t="s">
        <v>131</v>
      </c>
      <c r="C7" s="89">
        <f t="shared" ref="C7:L7" si="0">SUM(C10,C50,C66,C84,C90,C114,C119,C126,C131,C137,C142,C159,C164)</f>
        <v>7002135.4699999997</v>
      </c>
      <c r="D7" s="89">
        <f t="shared" si="0"/>
        <v>929343.08447806747</v>
      </c>
      <c r="E7" s="89">
        <f t="shared" si="0"/>
        <v>8723434</v>
      </c>
      <c r="F7" s="89">
        <f t="shared" si="0"/>
        <v>1157798.659499635</v>
      </c>
      <c r="G7" s="89">
        <f t="shared" si="0"/>
        <v>8597457</v>
      </c>
      <c r="H7" s="89">
        <f t="shared" si="0"/>
        <v>1141076</v>
      </c>
      <c r="I7" s="89">
        <f t="shared" si="0"/>
        <v>8597457</v>
      </c>
      <c r="J7" s="89">
        <f t="shared" si="0"/>
        <v>1141076</v>
      </c>
      <c r="K7" s="89">
        <f t="shared" si="0"/>
        <v>8597457</v>
      </c>
      <c r="L7" s="89">
        <f t="shared" si="0"/>
        <v>1141076</v>
      </c>
    </row>
    <row r="8" spans="1:12" ht="15.75" thickTop="1" x14ac:dyDescent="0.25">
      <c r="A8" s="263"/>
      <c r="B8" s="264"/>
      <c r="C8" s="265"/>
      <c r="D8" s="266"/>
      <c r="E8" s="266"/>
      <c r="F8" s="266"/>
      <c r="G8" s="266"/>
      <c r="H8" s="266"/>
      <c r="I8" s="266"/>
      <c r="J8" s="266"/>
      <c r="K8" s="266"/>
      <c r="L8" s="266"/>
    </row>
    <row r="9" spans="1:12" x14ac:dyDescent="0.25">
      <c r="A9" s="267"/>
      <c r="B9" s="267"/>
      <c r="C9" s="267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42" x14ac:dyDescent="0.25">
      <c r="A10" s="90" t="s">
        <v>132</v>
      </c>
      <c r="B10" s="91" t="s">
        <v>133</v>
      </c>
      <c r="C10" s="56">
        <f t="shared" ref="C10:L10" si="1">SUM(C11,C18,C27,C32)</f>
        <v>1062029.47</v>
      </c>
      <c r="D10" s="56">
        <f t="shared" si="1"/>
        <v>140955.53387749684</v>
      </c>
      <c r="E10" s="56">
        <f t="shared" si="1"/>
        <v>1839660</v>
      </c>
      <c r="F10" s="56">
        <f t="shared" si="1"/>
        <v>244164.84172805096</v>
      </c>
      <c r="G10" s="56">
        <f t="shared" si="1"/>
        <v>1525460</v>
      </c>
      <c r="H10" s="56">
        <f t="shared" si="1"/>
        <v>202466</v>
      </c>
      <c r="I10" s="56">
        <f t="shared" si="1"/>
        <v>1525460</v>
      </c>
      <c r="J10" s="56">
        <f t="shared" si="1"/>
        <v>202466</v>
      </c>
      <c r="K10" s="56">
        <f t="shared" si="1"/>
        <v>1525460</v>
      </c>
      <c r="L10" s="56">
        <f t="shared" si="1"/>
        <v>202466</v>
      </c>
    </row>
    <row r="11" spans="1:12" ht="42" x14ac:dyDescent="0.25">
      <c r="A11" s="78" t="s">
        <v>62</v>
      </c>
      <c r="B11" s="92" t="s">
        <v>134</v>
      </c>
      <c r="C11" s="93">
        <f>SUM(C12)</f>
        <v>9000</v>
      </c>
      <c r="D11" s="60">
        <f t="shared" ref="D11:L11" si="2">SUM(D12)</f>
        <v>1194.5052757316344</v>
      </c>
      <c r="E11" s="93">
        <f t="shared" si="2"/>
        <v>286720</v>
      </c>
      <c r="F11" s="60">
        <f t="shared" si="2"/>
        <v>38054.283628641584</v>
      </c>
      <c r="G11" s="60">
        <f t="shared" si="2"/>
        <v>5800</v>
      </c>
      <c r="H11" s="60">
        <f t="shared" si="2"/>
        <v>770</v>
      </c>
      <c r="I11" s="60">
        <f t="shared" si="2"/>
        <v>5800</v>
      </c>
      <c r="J11" s="60">
        <f t="shared" si="2"/>
        <v>770</v>
      </c>
      <c r="K11" s="60">
        <f t="shared" si="2"/>
        <v>5800</v>
      </c>
      <c r="L11" s="60">
        <f t="shared" si="2"/>
        <v>770</v>
      </c>
    </row>
    <row r="12" spans="1:12" ht="42" x14ac:dyDescent="0.25">
      <c r="A12" s="94" t="s">
        <v>63</v>
      </c>
      <c r="B12" s="95" t="s">
        <v>64</v>
      </c>
      <c r="C12" s="96">
        <f t="shared" ref="C12:L12" si="3">SUM(C13,C15)</f>
        <v>9000</v>
      </c>
      <c r="D12" s="58">
        <f t="shared" si="3"/>
        <v>1194.5052757316344</v>
      </c>
      <c r="E12" s="96">
        <f t="shared" si="3"/>
        <v>286720</v>
      </c>
      <c r="F12" s="58">
        <f t="shared" si="3"/>
        <v>38054.283628641584</v>
      </c>
      <c r="G12" s="58">
        <f t="shared" si="3"/>
        <v>5800</v>
      </c>
      <c r="H12" s="58">
        <f t="shared" si="3"/>
        <v>770</v>
      </c>
      <c r="I12" s="58">
        <f t="shared" si="3"/>
        <v>5800</v>
      </c>
      <c r="J12" s="58">
        <f t="shared" si="3"/>
        <v>770</v>
      </c>
      <c r="K12" s="58">
        <f t="shared" si="3"/>
        <v>5800</v>
      </c>
      <c r="L12" s="58">
        <f t="shared" si="3"/>
        <v>770</v>
      </c>
    </row>
    <row r="13" spans="1:12" ht="31.5" x14ac:dyDescent="0.25">
      <c r="A13" s="97" t="s">
        <v>78</v>
      </c>
      <c r="B13" s="98" t="s">
        <v>65</v>
      </c>
      <c r="C13" s="62">
        <f>SUM(C14:C14)</f>
        <v>9000</v>
      </c>
      <c r="D13" s="59">
        <f t="shared" ref="D13:L13" si="4">SUM(D14:D14)</f>
        <v>1194.5052757316344</v>
      </c>
      <c r="E13" s="62">
        <f t="shared" si="4"/>
        <v>4800</v>
      </c>
      <c r="F13" s="59">
        <f t="shared" si="4"/>
        <v>637.06948039020506</v>
      </c>
      <c r="G13" s="59">
        <f t="shared" si="4"/>
        <v>4800</v>
      </c>
      <c r="H13" s="59">
        <f t="shared" si="4"/>
        <v>637</v>
      </c>
      <c r="I13" s="59">
        <f t="shared" si="4"/>
        <v>4800</v>
      </c>
      <c r="J13" s="59">
        <f t="shared" si="4"/>
        <v>637</v>
      </c>
      <c r="K13" s="59">
        <f t="shared" si="4"/>
        <v>4800</v>
      </c>
      <c r="L13" s="59">
        <f t="shared" si="4"/>
        <v>637</v>
      </c>
    </row>
    <row r="14" spans="1:12" ht="45.75" x14ac:dyDescent="0.25">
      <c r="A14" s="76">
        <v>32</v>
      </c>
      <c r="B14" s="77" t="s">
        <v>135</v>
      </c>
      <c r="C14" s="51">
        <v>9000</v>
      </c>
      <c r="D14" s="225">
        <f>C14/7.5345</f>
        <v>1194.5052757316344</v>
      </c>
      <c r="E14" s="226">
        <v>4800</v>
      </c>
      <c r="F14" s="225">
        <f t="shared" ref="F14" si="5">E14/7.5345</f>
        <v>637.06948039020506</v>
      </c>
      <c r="G14" s="226">
        <v>4800</v>
      </c>
      <c r="H14" s="226">
        <v>637</v>
      </c>
      <c r="I14" s="226">
        <v>4800</v>
      </c>
      <c r="J14" s="226">
        <v>637</v>
      </c>
      <c r="K14" s="226">
        <v>4800</v>
      </c>
      <c r="L14" s="226">
        <v>637</v>
      </c>
    </row>
    <row r="15" spans="1:12" ht="42" x14ac:dyDescent="0.25">
      <c r="A15" s="97" t="s">
        <v>79</v>
      </c>
      <c r="B15" s="98" t="s">
        <v>67</v>
      </c>
      <c r="C15" s="59">
        <f>SUM(C16)</f>
        <v>0</v>
      </c>
      <c r="D15" s="59">
        <f t="shared" ref="D15:L15" si="6">SUM(D16)</f>
        <v>0</v>
      </c>
      <c r="E15" s="59">
        <f t="shared" si="6"/>
        <v>281920</v>
      </c>
      <c r="F15" s="59">
        <f t="shared" si="6"/>
        <v>37417.214148251376</v>
      </c>
      <c r="G15" s="59">
        <f t="shared" si="6"/>
        <v>1000</v>
      </c>
      <c r="H15" s="59">
        <f t="shared" si="6"/>
        <v>133</v>
      </c>
      <c r="I15" s="59">
        <f t="shared" si="6"/>
        <v>1000</v>
      </c>
      <c r="J15" s="59">
        <f t="shared" si="6"/>
        <v>133</v>
      </c>
      <c r="K15" s="59">
        <f t="shared" si="6"/>
        <v>1000</v>
      </c>
      <c r="L15" s="59">
        <f t="shared" si="6"/>
        <v>133</v>
      </c>
    </row>
    <row r="16" spans="1:12" ht="22.5" x14ac:dyDescent="0.25">
      <c r="A16" s="99">
        <v>32</v>
      </c>
      <c r="B16" s="81" t="s">
        <v>66</v>
      </c>
      <c r="C16" s="51">
        <v>0</v>
      </c>
      <c r="D16" s="271">
        <f t="shared" ref="D16" si="7">C16/7.5345</f>
        <v>0</v>
      </c>
      <c r="E16" s="226">
        <v>281920</v>
      </c>
      <c r="F16" s="225">
        <f t="shared" ref="F16" si="8">E16/7.5345</f>
        <v>37417.214148251376</v>
      </c>
      <c r="G16" s="226">
        <v>1000</v>
      </c>
      <c r="H16" s="226">
        <v>133</v>
      </c>
      <c r="I16" s="226">
        <v>1000</v>
      </c>
      <c r="J16" s="226">
        <v>133</v>
      </c>
      <c r="K16" s="226">
        <v>1000</v>
      </c>
      <c r="L16" s="226">
        <v>133</v>
      </c>
    </row>
    <row r="17" spans="1:12" x14ac:dyDescent="0.25">
      <c r="A17" s="100"/>
      <c r="B17" s="101"/>
      <c r="C17" s="57"/>
      <c r="D17" s="236"/>
      <c r="E17" s="136"/>
      <c r="F17" s="136"/>
      <c r="G17" s="136"/>
      <c r="H17" s="136"/>
      <c r="I17" s="136"/>
      <c r="J17" s="136"/>
      <c r="K17" s="136"/>
      <c r="L17" s="136"/>
    </row>
    <row r="18" spans="1:12" ht="31.5" x14ac:dyDescent="0.25">
      <c r="A18" s="102" t="s">
        <v>68</v>
      </c>
      <c r="B18" s="79" t="s">
        <v>136</v>
      </c>
      <c r="C18" s="60">
        <f>SUM(C19)</f>
        <v>309790.46999999997</v>
      </c>
      <c r="D18" s="60">
        <f t="shared" ref="D18:L18" si="9">SUM(D19)</f>
        <v>41116.261198486958</v>
      </c>
      <c r="E18" s="60">
        <f t="shared" si="9"/>
        <v>657440</v>
      </c>
      <c r="F18" s="60">
        <f t="shared" si="9"/>
        <v>87257.283164111752</v>
      </c>
      <c r="G18" s="60">
        <f t="shared" si="9"/>
        <v>611251</v>
      </c>
      <c r="H18" s="60">
        <f t="shared" si="9"/>
        <v>81129</v>
      </c>
      <c r="I18" s="60">
        <f t="shared" si="9"/>
        <v>611251</v>
      </c>
      <c r="J18" s="60">
        <f t="shared" si="9"/>
        <v>81129</v>
      </c>
      <c r="K18" s="60">
        <f t="shared" si="9"/>
        <v>611251</v>
      </c>
      <c r="L18" s="60">
        <f t="shared" si="9"/>
        <v>81129</v>
      </c>
    </row>
    <row r="19" spans="1:12" ht="22.5" x14ac:dyDescent="0.25">
      <c r="A19" s="103" t="s">
        <v>69</v>
      </c>
      <c r="B19" s="95" t="s">
        <v>70</v>
      </c>
      <c r="C19" s="58">
        <f t="shared" ref="C19:L19" si="10">SUM(C20,C23)</f>
        <v>309790.46999999997</v>
      </c>
      <c r="D19" s="58">
        <f t="shared" si="10"/>
        <v>41116.261198486958</v>
      </c>
      <c r="E19" s="58">
        <f t="shared" si="10"/>
        <v>657440</v>
      </c>
      <c r="F19" s="58">
        <f t="shared" si="10"/>
        <v>87257.283164111752</v>
      </c>
      <c r="G19" s="58">
        <f t="shared" si="10"/>
        <v>611251</v>
      </c>
      <c r="H19" s="58">
        <f t="shared" si="10"/>
        <v>81129</v>
      </c>
      <c r="I19" s="58">
        <f t="shared" si="10"/>
        <v>611251</v>
      </c>
      <c r="J19" s="58">
        <f t="shared" si="10"/>
        <v>81129</v>
      </c>
      <c r="K19" s="58">
        <f t="shared" si="10"/>
        <v>611251</v>
      </c>
      <c r="L19" s="58">
        <f t="shared" si="10"/>
        <v>81129</v>
      </c>
    </row>
    <row r="20" spans="1:12" ht="22.5" x14ac:dyDescent="0.25">
      <c r="A20" s="104" t="s">
        <v>71</v>
      </c>
      <c r="B20" s="104" t="s">
        <v>72</v>
      </c>
      <c r="C20" s="59">
        <f>SUM(C21:C22)</f>
        <v>282179.24</v>
      </c>
      <c r="D20" s="59">
        <f t="shared" ref="D20:L20" si="11">SUM(D21:D22)</f>
        <v>37451.621209104786</v>
      </c>
      <c r="E20" s="59">
        <f t="shared" si="11"/>
        <v>483860</v>
      </c>
      <c r="F20" s="59">
        <f t="shared" si="11"/>
        <v>64219.258079500956</v>
      </c>
      <c r="G20" s="59">
        <f t="shared" si="11"/>
        <v>437671</v>
      </c>
      <c r="H20" s="59">
        <f t="shared" si="11"/>
        <v>58091</v>
      </c>
      <c r="I20" s="59">
        <f t="shared" si="11"/>
        <v>437671</v>
      </c>
      <c r="J20" s="59">
        <f t="shared" si="11"/>
        <v>58091</v>
      </c>
      <c r="K20" s="59">
        <f t="shared" si="11"/>
        <v>437671</v>
      </c>
      <c r="L20" s="59">
        <f t="shared" si="11"/>
        <v>58091</v>
      </c>
    </row>
    <row r="21" spans="1:12" ht="23.25" x14ac:dyDescent="0.25">
      <c r="A21" s="99">
        <v>31</v>
      </c>
      <c r="B21" s="105" t="s">
        <v>25</v>
      </c>
      <c r="C21" s="51">
        <v>275466</v>
      </c>
      <c r="D21" s="225">
        <f t="shared" ref="D21:F22" si="12">C21/7.5345</f>
        <v>36560.621142743381</v>
      </c>
      <c r="E21" s="226">
        <v>458906</v>
      </c>
      <c r="F21" s="225">
        <f t="shared" si="12"/>
        <v>60907.293118322377</v>
      </c>
      <c r="G21" s="226">
        <v>410836</v>
      </c>
      <c r="H21" s="226">
        <v>54529</v>
      </c>
      <c r="I21" s="226">
        <v>410836</v>
      </c>
      <c r="J21" s="226">
        <v>54529</v>
      </c>
      <c r="K21" s="226">
        <v>410836</v>
      </c>
      <c r="L21" s="226">
        <v>54529</v>
      </c>
    </row>
    <row r="22" spans="1:12" ht="23.25" x14ac:dyDescent="0.25">
      <c r="A22" s="99">
        <v>32</v>
      </c>
      <c r="B22" s="105" t="s">
        <v>39</v>
      </c>
      <c r="C22" s="51">
        <v>6713.24</v>
      </c>
      <c r="D22" s="225">
        <f t="shared" si="12"/>
        <v>891.00006636140415</v>
      </c>
      <c r="E22" s="226">
        <v>24954</v>
      </c>
      <c r="F22" s="225">
        <f t="shared" si="12"/>
        <v>3311.9649611785785</v>
      </c>
      <c r="G22" s="226">
        <v>26835</v>
      </c>
      <c r="H22" s="226">
        <v>3562</v>
      </c>
      <c r="I22" s="226">
        <v>26835</v>
      </c>
      <c r="J22" s="226">
        <v>3562</v>
      </c>
      <c r="K22" s="226">
        <v>26835</v>
      </c>
      <c r="L22" s="226">
        <v>3562</v>
      </c>
    </row>
    <row r="23" spans="1:12" ht="33" x14ac:dyDescent="0.25">
      <c r="A23" s="104" t="s">
        <v>73</v>
      </c>
      <c r="B23" s="104" t="s">
        <v>74</v>
      </c>
      <c r="C23" s="59">
        <f>SUM(C24:C25)</f>
        <v>27611.23</v>
      </c>
      <c r="D23" s="133">
        <f>SUM(D24:D25)</f>
        <v>3664.6399893821749</v>
      </c>
      <c r="E23" s="133">
        <f t="shared" ref="E23:L23" si="13">SUM(E24:E25)</f>
        <v>173580</v>
      </c>
      <c r="F23" s="133">
        <f t="shared" si="13"/>
        <v>23038.025084610792</v>
      </c>
      <c r="G23" s="133">
        <f t="shared" si="13"/>
        <v>173580</v>
      </c>
      <c r="H23" s="133">
        <f t="shared" si="13"/>
        <v>23038</v>
      </c>
      <c r="I23" s="133">
        <f t="shared" si="13"/>
        <v>173580</v>
      </c>
      <c r="J23" s="133">
        <f t="shared" si="13"/>
        <v>23038</v>
      </c>
      <c r="K23" s="133">
        <f t="shared" si="13"/>
        <v>173580</v>
      </c>
      <c r="L23" s="133">
        <f t="shared" si="13"/>
        <v>23038</v>
      </c>
    </row>
    <row r="24" spans="1:12" ht="23.25" x14ac:dyDescent="0.25">
      <c r="A24" s="99">
        <v>31</v>
      </c>
      <c r="B24" s="105" t="s">
        <v>25</v>
      </c>
      <c r="C24" s="51">
        <v>26805</v>
      </c>
      <c r="D24" s="225">
        <f t="shared" ref="D24:D25" si="14">C24/7.5345</f>
        <v>3557.6348795540512</v>
      </c>
      <c r="E24" s="226">
        <v>164880</v>
      </c>
      <c r="F24" s="225">
        <f t="shared" ref="F24:F25" si="15">E24/7.5345</f>
        <v>21883.336651403544</v>
      </c>
      <c r="G24" s="226">
        <v>164880</v>
      </c>
      <c r="H24" s="226">
        <v>21883</v>
      </c>
      <c r="I24" s="226">
        <v>164880</v>
      </c>
      <c r="J24" s="226">
        <v>21883</v>
      </c>
      <c r="K24" s="226">
        <v>164880</v>
      </c>
      <c r="L24" s="226">
        <v>21883</v>
      </c>
    </row>
    <row r="25" spans="1:12" ht="23.25" x14ac:dyDescent="0.25">
      <c r="A25" s="99">
        <v>32</v>
      </c>
      <c r="B25" s="105" t="s">
        <v>39</v>
      </c>
      <c r="C25" s="51">
        <v>806.23</v>
      </c>
      <c r="D25" s="225">
        <f t="shared" si="14"/>
        <v>107.00510982812396</v>
      </c>
      <c r="E25" s="226">
        <v>8700</v>
      </c>
      <c r="F25" s="225">
        <f t="shared" si="15"/>
        <v>1154.6884332072466</v>
      </c>
      <c r="G25" s="226">
        <v>8700</v>
      </c>
      <c r="H25" s="226">
        <v>1155</v>
      </c>
      <c r="I25" s="226">
        <v>8700</v>
      </c>
      <c r="J25" s="226">
        <v>1155</v>
      </c>
      <c r="K25" s="226">
        <v>8700</v>
      </c>
      <c r="L25" s="226">
        <v>1155</v>
      </c>
    </row>
    <row r="26" spans="1:12" x14ac:dyDescent="0.25">
      <c r="A26" s="154"/>
      <c r="B26" s="155"/>
      <c r="C26" s="53"/>
      <c r="D26" s="139"/>
      <c r="E26" s="136"/>
      <c r="F26" s="136"/>
      <c r="G26" s="136"/>
      <c r="H26" s="136"/>
      <c r="I26" s="136"/>
      <c r="J26" s="136"/>
      <c r="K26" s="136"/>
      <c r="L26" s="136"/>
    </row>
    <row r="27" spans="1:12" ht="22.5" x14ac:dyDescent="0.25">
      <c r="A27" s="106" t="s">
        <v>75</v>
      </c>
      <c r="B27" s="107" t="s">
        <v>137</v>
      </c>
      <c r="C27" s="60">
        <f>SUM(C28)</f>
        <v>3056</v>
      </c>
      <c r="D27" s="60">
        <f t="shared" ref="D27:L28" si="16">SUM(D28)</f>
        <v>405.60090251509718</v>
      </c>
      <c r="E27" s="60">
        <f t="shared" si="16"/>
        <v>5960</v>
      </c>
      <c r="F27" s="60">
        <f t="shared" si="16"/>
        <v>791.02793815117127</v>
      </c>
      <c r="G27" s="60">
        <f t="shared" si="16"/>
        <v>19513</v>
      </c>
      <c r="H27" s="60">
        <f t="shared" si="16"/>
        <v>2590</v>
      </c>
      <c r="I27" s="60">
        <f t="shared" si="16"/>
        <v>19513</v>
      </c>
      <c r="J27" s="60">
        <f t="shared" si="16"/>
        <v>2590</v>
      </c>
      <c r="K27" s="60">
        <f t="shared" si="16"/>
        <v>19513</v>
      </c>
      <c r="L27" s="60">
        <f t="shared" si="16"/>
        <v>2590</v>
      </c>
    </row>
    <row r="28" spans="1:12" ht="21" x14ac:dyDescent="0.25">
      <c r="A28" s="108" t="s">
        <v>138</v>
      </c>
      <c r="B28" s="95" t="s">
        <v>70</v>
      </c>
      <c r="C28" s="58">
        <f>SUM(C29)</f>
        <v>3056</v>
      </c>
      <c r="D28" s="58">
        <f t="shared" si="16"/>
        <v>405.60090251509718</v>
      </c>
      <c r="E28" s="58">
        <f t="shared" si="16"/>
        <v>5960</v>
      </c>
      <c r="F28" s="58">
        <f t="shared" si="16"/>
        <v>791.02793815117127</v>
      </c>
      <c r="G28" s="58">
        <f t="shared" si="16"/>
        <v>19513</v>
      </c>
      <c r="H28" s="58">
        <f t="shared" si="16"/>
        <v>2590</v>
      </c>
      <c r="I28" s="58">
        <f t="shared" si="16"/>
        <v>19513</v>
      </c>
      <c r="J28" s="58">
        <f t="shared" si="16"/>
        <v>2590</v>
      </c>
      <c r="K28" s="58">
        <f t="shared" si="16"/>
        <v>19513</v>
      </c>
      <c r="L28" s="58">
        <f t="shared" si="16"/>
        <v>2590</v>
      </c>
    </row>
    <row r="29" spans="1:12" ht="23.25" x14ac:dyDescent="0.25">
      <c r="A29" s="275" t="s">
        <v>139</v>
      </c>
      <c r="B29" s="276" t="s">
        <v>76</v>
      </c>
      <c r="C29" s="59">
        <f>SUM(C30:C30)</f>
        <v>3056</v>
      </c>
      <c r="D29" s="59">
        <f t="shared" ref="D29:L29" si="17">SUM(D30:D30)</f>
        <v>405.60090251509718</v>
      </c>
      <c r="E29" s="59">
        <f t="shared" si="17"/>
        <v>5960</v>
      </c>
      <c r="F29" s="59">
        <f t="shared" si="17"/>
        <v>791.02793815117127</v>
      </c>
      <c r="G29" s="59">
        <f t="shared" si="17"/>
        <v>19513</v>
      </c>
      <c r="H29" s="59">
        <f t="shared" si="17"/>
        <v>2590</v>
      </c>
      <c r="I29" s="59">
        <f t="shared" si="17"/>
        <v>19513</v>
      </c>
      <c r="J29" s="59">
        <f t="shared" si="17"/>
        <v>2590</v>
      </c>
      <c r="K29" s="59">
        <f t="shared" si="17"/>
        <v>19513</v>
      </c>
      <c r="L29" s="59">
        <f t="shared" si="17"/>
        <v>2590</v>
      </c>
    </row>
    <row r="30" spans="1:12" ht="23.25" x14ac:dyDescent="0.25">
      <c r="A30" s="99">
        <v>32</v>
      </c>
      <c r="B30" s="77" t="s">
        <v>39</v>
      </c>
      <c r="C30" s="274">
        <v>3056</v>
      </c>
      <c r="D30" s="225">
        <f t="shared" ref="D30" si="18">C30/7.5345</f>
        <v>405.60090251509718</v>
      </c>
      <c r="E30" s="226">
        <v>5960</v>
      </c>
      <c r="F30" s="225">
        <f t="shared" ref="F30" si="19">E30/7.5345</f>
        <v>791.02793815117127</v>
      </c>
      <c r="G30" s="226">
        <v>19513</v>
      </c>
      <c r="H30" s="226">
        <v>2590</v>
      </c>
      <c r="I30" s="226">
        <v>19513</v>
      </c>
      <c r="J30" s="226">
        <v>2590</v>
      </c>
      <c r="K30" s="226">
        <v>19513</v>
      </c>
      <c r="L30" s="226">
        <v>2590</v>
      </c>
    </row>
    <row r="31" spans="1:12" x14ac:dyDescent="0.25">
      <c r="A31" s="154"/>
      <c r="B31" s="84"/>
      <c r="C31" s="310"/>
      <c r="D31" s="156"/>
      <c r="E31" s="311"/>
      <c r="F31" s="156"/>
      <c r="G31" s="311"/>
      <c r="H31" s="311"/>
      <c r="I31" s="311"/>
      <c r="J31" s="311"/>
      <c r="K31" s="311"/>
      <c r="L31" s="311"/>
    </row>
    <row r="32" spans="1:12" ht="22.5" x14ac:dyDescent="0.25">
      <c r="A32" s="74" t="s">
        <v>77</v>
      </c>
      <c r="B32" s="75" t="s">
        <v>140</v>
      </c>
      <c r="C32" s="61">
        <f t="shared" ref="C32:L32" si="20">SUM(C33,C41,C46)</f>
        <v>740183</v>
      </c>
      <c r="D32" s="61">
        <f t="shared" si="20"/>
        <v>98239.166500763153</v>
      </c>
      <c r="E32" s="61">
        <f t="shared" si="20"/>
        <v>889540</v>
      </c>
      <c r="F32" s="61">
        <f t="shared" si="20"/>
        <v>118062.24699714646</v>
      </c>
      <c r="G32" s="61">
        <f t="shared" si="20"/>
        <v>888896</v>
      </c>
      <c r="H32" s="61">
        <f t="shared" si="20"/>
        <v>117977</v>
      </c>
      <c r="I32" s="61">
        <f t="shared" si="20"/>
        <v>888896</v>
      </c>
      <c r="J32" s="61">
        <f t="shared" si="20"/>
        <v>117977</v>
      </c>
      <c r="K32" s="61">
        <f t="shared" si="20"/>
        <v>888896</v>
      </c>
      <c r="L32" s="61">
        <f t="shared" si="20"/>
        <v>117977</v>
      </c>
    </row>
    <row r="33" spans="1:12" ht="42" x14ac:dyDescent="0.25">
      <c r="A33" s="94" t="s">
        <v>63</v>
      </c>
      <c r="B33" s="95" t="s">
        <v>64</v>
      </c>
      <c r="C33" s="58">
        <f t="shared" ref="C33:L33" si="21">SUM(C34,C38)</f>
        <v>620177</v>
      </c>
      <c r="D33" s="58">
        <f t="shared" si="21"/>
        <v>82311.633154157535</v>
      </c>
      <c r="E33" s="58">
        <f t="shared" si="21"/>
        <v>788040</v>
      </c>
      <c r="F33" s="58">
        <f t="shared" si="21"/>
        <v>104590.88194306192</v>
      </c>
      <c r="G33" s="58">
        <f t="shared" si="21"/>
        <v>796431</v>
      </c>
      <c r="H33" s="58">
        <f t="shared" si="21"/>
        <v>105705</v>
      </c>
      <c r="I33" s="58">
        <f t="shared" si="21"/>
        <v>796431</v>
      </c>
      <c r="J33" s="58">
        <f t="shared" si="21"/>
        <v>105705</v>
      </c>
      <c r="K33" s="58">
        <f t="shared" si="21"/>
        <v>796431</v>
      </c>
      <c r="L33" s="58">
        <f t="shared" si="21"/>
        <v>105705</v>
      </c>
    </row>
    <row r="34" spans="1:12" ht="31.5" x14ac:dyDescent="0.25">
      <c r="A34" s="97" t="s">
        <v>78</v>
      </c>
      <c r="B34" s="98" t="s">
        <v>65</v>
      </c>
      <c r="C34" s="59">
        <f>SUM(C35:C37)</f>
        <v>134466</v>
      </c>
      <c r="D34" s="59">
        <f t="shared" ref="D34:L34" si="22">SUM(D35:D37)</f>
        <v>17846.705156281103</v>
      </c>
      <c r="E34" s="59">
        <f t="shared" si="22"/>
        <v>132718</v>
      </c>
      <c r="F34" s="59">
        <f t="shared" si="22"/>
        <v>17614.70568717234</v>
      </c>
      <c r="G34" s="59">
        <f t="shared" si="22"/>
        <v>131109</v>
      </c>
      <c r="H34" s="59">
        <f t="shared" si="22"/>
        <v>17401</v>
      </c>
      <c r="I34" s="59">
        <f t="shared" si="22"/>
        <v>131109</v>
      </c>
      <c r="J34" s="59">
        <f t="shared" si="22"/>
        <v>17401</v>
      </c>
      <c r="K34" s="59">
        <f t="shared" si="22"/>
        <v>131109</v>
      </c>
      <c r="L34" s="59">
        <f t="shared" si="22"/>
        <v>17401</v>
      </c>
    </row>
    <row r="35" spans="1:12" ht="23.25" x14ac:dyDescent="0.25">
      <c r="A35" s="76">
        <v>32</v>
      </c>
      <c r="B35" s="77" t="s">
        <v>39</v>
      </c>
      <c r="C35" s="51">
        <v>127722</v>
      </c>
      <c r="D35" s="225">
        <f t="shared" ref="D35:D36" si="23">C35/7.5345</f>
        <v>16951.622536332867</v>
      </c>
      <c r="E35" s="226">
        <v>126509</v>
      </c>
      <c r="F35" s="225">
        <f t="shared" ref="F35:F37" si="24">E35/7.5345</f>
        <v>16790.629769725925</v>
      </c>
      <c r="G35" s="226">
        <v>126109</v>
      </c>
      <c r="H35" s="226">
        <v>16737</v>
      </c>
      <c r="I35" s="226">
        <v>126109</v>
      </c>
      <c r="J35" s="226">
        <v>16737</v>
      </c>
      <c r="K35" s="226">
        <v>126109</v>
      </c>
      <c r="L35" s="226">
        <v>16737</v>
      </c>
    </row>
    <row r="36" spans="1:12" x14ac:dyDescent="0.25">
      <c r="A36" s="76">
        <v>34</v>
      </c>
      <c r="B36" s="77" t="s">
        <v>188</v>
      </c>
      <c r="C36" s="51">
        <v>6744</v>
      </c>
      <c r="D36" s="225">
        <f t="shared" si="23"/>
        <v>895.08261994823806</v>
      </c>
      <c r="E36" s="226">
        <v>6209</v>
      </c>
      <c r="F36" s="225">
        <f t="shared" si="24"/>
        <v>824.07591744641309</v>
      </c>
      <c r="G36" s="226">
        <v>5000</v>
      </c>
      <c r="H36" s="226">
        <v>664</v>
      </c>
      <c r="I36" s="226">
        <v>5000</v>
      </c>
      <c r="J36" s="226">
        <v>664</v>
      </c>
      <c r="K36" s="226">
        <v>5000</v>
      </c>
      <c r="L36" s="226">
        <v>664</v>
      </c>
    </row>
    <row r="37" spans="1:12" ht="23.25" x14ac:dyDescent="0.25">
      <c r="A37" s="76">
        <v>37</v>
      </c>
      <c r="B37" s="77" t="s">
        <v>96</v>
      </c>
      <c r="C37" s="51"/>
      <c r="D37" s="271"/>
      <c r="E37" s="226"/>
      <c r="F37" s="225">
        <f t="shared" si="24"/>
        <v>0</v>
      </c>
      <c r="G37" s="226"/>
      <c r="H37" s="226"/>
      <c r="I37" s="226"/>
      <c r="J37" s="226"/>
      <c r="K37" s="226"/>
      <c r="L37" s="226"/>
    </row>
    <row r="38" spans="1:12" ht="42" x14ac:dyDescent="0.25">
      <c r="A38" s="97" t="s">
        <v>79</v>
      </c>
      <c r="B38" s="98" t="s">
        <v>67</v>
      </c>
      <c r="C38" s="59">
        <f>SUM(C39:C40)</f>
        <v>485711</v>
      </c>
      <c r="D38" s="59">
        <f t="shared" ref="D38:L38" si="25">SUM(D39:D40)</f>
        <v>64464.927997876432</v>
      </c>
      <c r="E38" s="59">
        <f t="shared" si="25"/>
        <v>655322</v>
      </c>
      <c r="F38" s="59">
        <f t="shared" si="25"/>
        <v>86976.176255889572</v>
      </c>
      <c r="G38" s="59">
        <f t="shared" si="25"/>
        <v>665322</v>
      </c>
      <c r="H38" s="59">
        <f t="shared" si="25"/>
        <v>88304</v>
      </c>
      <c r="I38" s="59">
        <f t="shared" si="25"/>
        <v>665322</v>
      </c>
      <c r="J38" s="59">
        <f t="shared" si="25"/>
        <v>88304</v>
      </c>
      <c r="K38" s="59">
        <f t="shared" si="25"/>
        <v>665322</v>
      </c>
      <c r="L38" s="59">
        <f t="shared" si="25"/>
        <v>88304</v>
      </c>
    </row>
    <row r="39" spans="1:12" ht="23.25" x14ac:dyDescent="0.25">
      <c r="A39" s="99">
        <v>32</v>
      </c>
      <c r="B39" s="77" t="s">
        <v>39</v>
      </c>
      <c r="C39" s="51">
        <v>485711</v>
      </c>
      <c r="D39" s="225">
        <f t="shared" ref="D39" si="26">C39/7.5345</f>
        <v>64464.927997876432</v>
      </c>
      <c r="E39" s="226">
        <v>655322</v>
      </c>
      <c r="F39" s="225">
        <f t="shared" ref="F39" si="27">E39/7.5345</f>
        <v>86976.176255889572</v>
      </c>
      <c r="G39" s="226">
        <v>455950</v>
      </c>
      <c r="H39" s="226">
        <v>60516</v>
      </c>
      <c r="I39" s="226">
        <v>455950</v>
      </c>
      <c r="J39" s="226">
        <v>60516</v>
      </c>
      <c r="K39" s="226">
        <v>455950</v>
      </c>
      <c r="L39" s="226">
        <v>60516</v>
      </c>
    </row>
    <row r="40" spans="1:12" ht="23.25" x14ac:dyDescent="0.25">
      <c r="A40" s="99">
        <v>32</v>
      </c>
      <c r="B40" s="77" t="s">
        <v>189</v>
      </c>
      <c r="C40" s="272"/>
      <c r="D40" s="273"/>
      <c r="E40" s="226"/>
      <c r="F40" s="226"/>
      <c r="G40" s="226">
        <v>209372</v>
      </c>
      <c r="H40" s="226">
        <v>27788</v>
      </c>
      <c r="I40" s="226">
        <v>209372</v>
      </c>
      <c r="J40" s="226">
        <v>27788</v>
      </c>
      <c r="K40" s="226">
        <v>209372</v>
      </c>
      <c r="L40" s="226">
        <v>27788</v>
      </c>
    </row>
    <row r="41" spans="1:12" ht="22.5" x14ac:dyDescent="0.25">
      <c r="A41" s="103" t="s">
        <v>80</v>
      </c>
      <c r="B41" s="95" t="s">
        <v>81</v>
      </c>
      <c r="C41" s="58">
        <f>SUM(C42)</f>
        <v>48500</v>
      </c>
      <c r="D41" s="58">
        <f t="shared" ref="D41:L41" si="28">SUM(D42)</f>
        <v>6437.0562081093631</v>
      </c>
      <c r="E41" s="58">
        <f t="shared" si="28"/>
        <v>26500</v>
      </c>
      <c r="F41" s="58">
        <f t="shared" si="28"/>
        <v>3517.1544229875904</v>
      </c>
      <c r="G41" s="58">
        <f t="shared" si="28"/>
        <v>26500</v>
      </c>
      <c r="H41" s="58">
        <f t="shared" si="28"/>
        <v>3517</v>
      </c>
      <c r="I41" s="58">
        <f t="shared" si="28"/>
        <v>26500</v>
      </c>
      <c r="J41" s="58">
        <f t="shared" si="28"/>
        <v>3517</v>
      </c>
      <c r="K41" s="58">
        <f t="shared" si="28"/>
        <v>26500</v>
      </c>
      <c r="L41" s="58">
        <f t="shared" si="28"/>
        <v>3517</v>
      </c>
    </row>
    <row r="42" spans="1:12" ht="21" x14ac:dyDescent="0.25">
      <c r="A42" s="97" t="s">
        <v>82</v>
      </c>
      <c r="B42" s="98" t="s">
        <v>83</v>
      </c>
      <c r="C42" s="63">
        <f>SUM(C43:C44)</f>
        <v>48500</v>
      </c>
      <c r="D42" s="63">
        <f t="shared" ref="D42:L42" si="29">SUM(D43:D44)</f>
        <v>6437.0562081093631</v>
      </c>
      <c r="E42" s="63">
        <f t="shared" si="29"/>
        <v>26500</v>
      </c>
      <c r="F42" s="63">
        <f t="shared" si="29"/>
        <v>3517.1544229875904</v>
      </c>
      <c r="G42" s="63">
        <f t="shared" si="29"/>
        <v>26500</v>
      </c>
      <c r="H42" s="63">
        <f t="shared" si="29"/>
        <v>3517</v>
      </c>
      <c r="I42" s="63">
        <f t="shared" si="29"/>
        <v>26500</v>
      </c>
      <c r="J42" s="63">
        <f t="shared" si="29"/>
        <v>3517</v>
      </c>
      <c r="K42" s="63">
        <f t="shared" si="29"/>
        <v>26500</v>
      </c>
      <c r="L42" s="63">
        <f t="shared" si="29"/>
        <v>3517</v>
      </c>
    </row>
    <row r="43" spans="1:12" ht="23.25" x14ac:dyDescent="0.25">
      <c r="A43" s="80">
        <v>32</v>
      </c>
      <c r="B43" s="77" t="s">
        <v>39</v>
      </c>
      <c r="C43" s="51">
        <v>4060</v>
      </c>
      <c r="D43" s="225">
        <f t="shared" ref="D43:D44" si="30">C43/7.5345</f>
        <v>538.85460216338174</v>
      </c>
      <c r="E43" s="226"/>
      <c r="F43" s="225">
        <f t="shared" ref="F43:F44" si="31">E43/7.5345</f>
        <v>0</v>
      </c>
      <c r="G43" s="226"/>
      <c r="H43" s="226"/>
      <c r="I43" s="226"/>
      <c r="J43" s="226"/>
      <c r="K43" s="226"/>
      <c r="L43" s="226"/>
    </row>
    <row r="44" spans="1:12" ht="34.5" x14ac:dyDescent="0.25">
      <c r="A44" s="76">
        <v>42</v>
      </c>
      <c r="B44" s="111" t="s">
        <v>190</v>
      </c>
      <c r="C44" s="51">
        <v>44440</v>
      </c>
      <c r="D44" s="225">
        <f t="shared" si="30"/>
        <v>5898.2016059459811</v>
      </c>
      <c r="E44" s="226">
        <v>26500</v>
      </c>
      <c r="F44" s="225">
        <f t="shared" si="31"/>
        <v>3517.1544229875904</v>
      </c>
      <c r="G44" s="226">
        <v>26500</v>
      </c>
      <c r="H44" s="226">
        <v>3517</v>
      </c>
      <c r="I44" s="226">
        <v>26500</v>
      </c>
      <c r="J44" s="226">
        <v>3517</v>
      </c>
      <c r="K44" s="226">
        <v>26500</v>
      </c>
      <c r="L44" s="226">
        <v>3517</v>
      </c>
    </row>
    <row r="45" spans="1:12" x14ac:dyDescent="0.25">
      <c r="A45" s="100"/>
      <c r="B45" s="101"/>
      <c r="C45" s="57"/>
      <c r="D45" s="236"/>
      <c r="E45" s="136"/>
      <c r="F45" s="136"/>
      <c r="G45" s="136"/>
      <c r="H45" s="136"/>
      <c r="I45" s="136"/>
      <c r="J45" s="136"/>
      <c r="K45" s="136"/>
      <c r="L45" s="136"/>
    </row>
    <row r="46" spans="1:12" ht="43.5" x14ac:dyDescent="0.25">
      <c r="A46" s="112" t="s">
        <v>84</v>
      </c>
      <c r="B46" s="113" t="s">
        <v>141</v>
      </c>
      <c r="C46" s="64">
        <f>SUM(C47:C47)</f>
        <v>71506</v>
      </c>
      <c r="D46" s="64">
        <f t="shared" ref="D46:L46" si="32">SUM(D47:D47)</f>
        <v>9490.4771384962496</v>
      </c>
      <c r="E46" s="64">
        <f t="shared" si="32"/>
        <v>75000</v>
      </c>
      <c r="F46" s="64">
        <f t="shared" si="32"/>
        <v>9954.2106310969539</v>
      </c>
      <c r="G46" s="64">
        <f t="shared" si="32"/>
        <v>65965</v>
      </c>
      <c r="H46" s="64">
        <f t="shared" si="32"/>
        <v>8755</v>
      </c>
      <c r="I46" s="64">
        <f t="shared" si="32"/>
        <v>65965</v>
      </c>
      <c r="J46" s="64">
        <f t="shared" si="32"/>
        <v>8755</v>
      </c>
      <c r="K46" s="64">
        <f t="shared" si="32"/>
        <v>65965</v>
      </c>
      <c r="L46" s="64">
        <f t="shared" si="32"/>
        <v>8755</v>
      </c>
    </row>
    <row r="47" spans="1:12" ht="43.5" x14ac:dyDescent="0.25">
      <c r="A47" s="115" t="s">
        <v>85</v>
      </c>
      <c r="B47" s="115" t="s">
        <v>141</v>
      </c>
      <c r="C47" s="63">
        <f>SUM(C48)</f>
        <v>71506</v>
      </c>
      <c r="D47" s="63">
        <f t="shared" ref="D47:L47" si="33">SUM(D48)</f>
        <v>9490.4771384962496</v>
      </c>
      <c r="E47" s="63">
        <f t="shared" si="33"/>
        <v>75000</v>
      </c>
      <c r="F47" s="63">
        <f t="shared" si="33"/>
        <v>9954.2106310969539</v>
      </c>
      <c r="G47" s="63">
        <f t="shared" si="33"/>
        <v>65965</v>
      </c>
      <c r="H47" s="63">
        <f t="shared" si="33"/>
        <v>8755</v>
      </c>
      <c r="I47" s="63">
        <f t="shared" si="33"/>
        <v>65965</v>
      </c>
      <c r="J47" s="63">
        <f t="shared" si="33"/>
        <v>8755</v>
      </c>
      <c r="K47" s="63">
        <f t="shared" si="33"/>
        <v>65965</v>
      </c>
      <c r="L47" s="63">
        <f t="shared" si="33"/>
        <v>8755</v>
      </c>
    </row>
    <row r="48" spans="1:12" ht="23.25" x14ac:dyDescent="0.25">
      <c r="A48" s="76">
        <v>32</v>
      </c>
      <c r="B48" s="77" t="s">
        <v>39</v>
      </c>
      <c r="C48" s="51">
        <v>71506</v>
      </c>
      <c r="D48" s="225">
        <f t="shared" ref="D48" si="34">C48/7.5345</f>
        <v>9490.4771384962496</v>
      </c>
      <c r="E48" s="226">
        <v>75000</v>
      </c>
      <c r="F48" s="225">
        <f t="shared" ref="F48" si="35">E48/7.5345</f>
        <v>9954.2106310969539</v>
      </c>
      <c r="G48" s="226">
        <v>65965</v>
      </c>
      <c r="H48" s="226">
        <v>8755</v>
      </c>
      <c r="I48" s="226">
        <v>65965</v>
      </c>
      <c r="J48" s="226">
        <v>8755</v>
      </c>
      <c r="K48" s="226">
        <v>65965</v>
      </c>
      <c r="L48" s="226">
        <v>8755</v>
      </c>
    </row>
    <row r="49" spans="1:12" x14ac:dyDescent="0.25">
      <c r="A49" s="85"/>
      <c r="B49" s="109"/>
      <c r="C49" s="65"/>
      <c r="D49" s="162"/>
      <c r="E49" s="136"/>
      <c r="F49" s="136"/>
      <c r="G49" s="136"/>
      <c r="H49" s="136"/>
      <c r="I49" s="136"/>
      <c r="J49" s="136"/>
      <c r="K49" s="136"/>
      <c r="L49" s="136"/>
    </row>
    <row r="50" spans="1:12" ht="22.5" x14ac:dyDescent="0.25">
      <c r="A50" s="102" t="s">
        <v>86</v>
      </c>
      <c r="B50" s="116" t="s">
        <v>61</v>
      </c>
      <c r="C50" s="60">
        <f t="shared" ref="C50:L50" si="36">SUM(C51,C57,C62)</f>
        <v>3024</v>
      </c>
      <c r="D50" s="60">
        <f t="shared" si="36"/>
        <v>401.35377264582922</v>
      </c>
      <c r="E50" s="60">
        <f t="shared" si="36"/>
        <v>35454</v>
      </c>
      <c r="F50" s="60">
        <f t="shared" si="36"/>
        <v>4705.5544495321519</v>
      </c>
      <c r="G50" s="60">
        <f t="shared" si="36"/>
        <v>43220</v>
      </c>
      <c r="H50" s="60">
        <f t="shared" si="36"/>
        <v>5737</v>
      </c>
      <c r="I50" s="60">
        <f t="shared" si="36"/>
        <v>43220</v>
      </c>
      <c r="J50" s="60">
        <f t="shared" si="36"/>
        <v>5737</v>
      </c>
      <c r="K50" s="60">
        <f t="shared" si="36"/>
        <v>43220</v>
      </c>
      <c r="L50" s="60">
        <f t="shared" si="36"/>
        <v>5737</v>
      </c>
    </row>
    <row r="51" spans="1:12" ht="42" x14ac:dyDescent="0.25">
      <c r="A51" s="94" t="s">
        <v>63</v>
      </c>
      <c r="B51" s="95" t="s">
        <v>64</v>
      </c>
      <c r="C51" s="58">
        <f>SUM(C52)</f>
        <v>2623</v>
      </c>
      <c r="D51" s="58">
        <f t="shared" ref="D51:L51" si="37">SUM(D52)</f>
        <v>348.13192647156416</v>
      </c>
      <c r="E51" s="58">
        <f t="shared" si="37"/>
        <v>27886</v>
      </c>
      <c r="F51" s="58">
        <f t="shared" si="37"/>
        <v>3701.1082354502619</v>
      </c>
      <c r="G51" s="58">
        <f t="shared" si="37"/>
        <v>29720</v>
      </c>
      <c r="H51" s="58">
        <f t="shared" si="37"/>
        <v>3945</v>
      </c>
      <c r="I51" s="58">
        <f t="shared" si="37"/>
        <v>29720</v>
      </c>
      <c r="J51" s="58">
        <f t="shared" si="37"/>
        <v>3945</v>
      </c>
      <c r="K51" s="58">
        <f t="shared" si="37"/>
        <v>29720</v>
      </c>
      <c r="L51" s="58">
        <f t="shared" si="37"/>
        <v>3945</v>
      </c>
    </row>
    <row r="52" spans="1:12" ht="42" x14ac:dyDescent="0.25">
      <c r="A52" s="97" t="s">
        <v>79</v>
      </c>
      <c r="B52" s="98" t="s">
        <v>67</v>
      </c>
      <c r="C52" s="59">
        <f>SUM(C53:C56)</f>
        <v>2623</v>
      </c>
      <c r="D52" s="59">
        <f t="shared" ref="D52:L52" si="38">SUM(D53:D56)</f>
        <v>348.13192647156416</v>
      </c>
      <c r="E52" s="59">
        <f t="shared" si="38"/>
        <v>27886</v>
      </c>
      <c r="F52" s="59">
        <f t="shared" si="38"/>
        <v>3701.1082354502619</v>
      </c>
      <c r="G52" s="59">
        <f t="shared" si="38"/>
        <v>29720</v>
      </c>
      <c r="H52" s="59">
        <f t="shared" si="38"/>
        <v>3945</v>
      </c>
      <c r="I52" s="59">
        <f t="shared" si="38"/>
        <v>29720</v>
      </c>
      <c r="J52" s="59">
        <f t="shared" si="38"/>
        <v>3945</v>
      </c>
      <c r="K52" s="59">
        <f t="shared" si="38"/>
        <v>29720</v>
      </c>
      <c r="L52" s="59">
        <f t="shared" si="38"/>
        <v>3945</v>
      </c>
    </row>
    <row r="53" spans="1:12" ht="23.25" x14ac:dyDescent="0.25">
      <c r="A53" s="99">
        <v>32</v>
      </c>
      <c r="B53" s="77" t="s">
        <v>39</v>
      </c>
      <c r="C53" s="51">
        <v>2603</v>
      </c>
      <c r="D53" s="225">
        <f t="shared" ref="D53:D56" si="39">C53/7.5345</f>
        <v>345.47747030327162</v>
      </c>
      <c r="E53" s="226">
        <v>27620</v>
      </c>
      <c r="F53" s="225">
        <f t="shared" ref="F53:F56" si="40">E53/7.5345</f>
        <v>3665.8039684119713</v>
      </c>
      <c r="G53" s="226">
        <v>27620</v>
      </c>
      <c r="H53" s="226">
        <v>3667</v>
      </c>
      <c r="I53" s="226">
        <v>27620</v>
      </c>
      <c r="J53" s="226">
        <v>3667</v>
      </c>
      <c r="K53" s="226">
        <v>27620</v>
      </c>
      <c r="L53" s="226">
        <v>3667</v>
      </c>
    </row>
    <row r="54" spans="1:12" ht="23.25" x14ac:dyDescent="0.25">
      <c r="A54" s="141">
        <v>32</v>
      </c>
      <c r="B54" s="147" t="s">
        <v>191</v>
      </c>
      <c r="C54" s="142"/>
      <c r="D54" s="145"/>
      <c r="E54" s="144">
        <v>166</v>
      </c>
      <c r="F54" s="150">
        <f t="shared" si="40"/>
        <v>22.031986196827923</v>
      </c>
      <c r="G54" s="144">
        <v>2000</v>
      </c>
      <c r="H54" s="144">
        <v>265</v>
      </c>
      <c r="I54" s="144">
        <v>2000</v>
      </c>
      <c r="J54" s="144">
        <v>265</v>
      </c>
      <c r="K54" s="144">
        <v>2000</v>
      </c>
      <c r="L54" s="144">
        <v>265</v>
      </c>
    </row>
    <row r="55" spans="1:12" x14ac:dyDescent="0.25">
      <c r="A55" s="99">
        <v>34</v>
      </c>
      <c r="B55" s="77" t="s">
        <v>188</v>
      </c>
      <c r="C55" s="51"/>
      <c r="D55" s="271">
        <f t="shared" si="39"/>
        <v>0</v>
      </c>
      <c r="E55" s="226">
        <v>100</v>
      </c>
      <c r="F55" s="225">
        <f t="shared" si="40"/>
        <v>13.272280841462605</v>
      </c>
      <c r="G55" s="226">
        <v>100</v>
      </c>
      <c r="H55" s="226">
        <v>13</v>
      </c>
      <c r="I55" s="226">
        <v>100</v>
      </c>
      <c r="J55" s="226">
        <v>13</v>
      </c>
      <c r="K55" s="226">
        <v>100</v>
      </c>
      <c r="L55" s="226">
        <v>13</v>
      </c>
    </row>
    <row r="56" spans="1:12" ht="23.25" x14ac:dyDescent="0.25">
      <c r="A56" s="99">
        <v>37</v>
      </c>
      <c r="B56" s="105" t="s">
        <v>96</v>
      </c>
      <c r="C56" s="51">
        <v>20</v>
      </c>
      <c r="D56" s="225">
        <f t="shared" si="39"/>
        <v>2.654456168292521</v>
      </c>
      <c r="E56" s="226"/>
      <c r="F56" s="225">
        <f t="shared" si="40"/>
        <v>0</v>
      </c>
      <c r="G56" s="226"/>
      <c r="H56" s="226"/>
      <c r="I56" s="226"/>
      <c r="J56" s="226"/>
      <c r="K56" s="226"/>
      <c r="L56" s="226"/>
    </row>
    <row r="57" spans="1:12" ht="42" x14ac:dyDescent="0.25">
      <c r="A57" s="94" t="s">
        <v>80</v>
      </c>
      <c r="B57" s="95" t="s">
        <v>142</v>
      </c>
      <c r="C57" s="64">
        <f>SUM(C58:C58)</f>
        <v>401</v>
      </c>
      <c r="D57" s="64">
        <f t="shared" ref="D57:L57" si="41">SUM(D58:D58)</f>
        <v>53.221846174265046</v>
      </c>
      <c r="E57" s="64">
        <f t="shared" si="41"/>
        <v>7568</v>
      </c>
      <c r="F57" s="64">
        <f t="shared" si="41"/>
        <v>1004.4462140818899</v>
      </c>
      <c r="G57" s="64">
        <f t="shared" si="41"/>
        <v>13500</v>
      </c>
      <c r="H57" s="64">
        <f t="shared" si="41"/>
        <v>1792</v>
      </c>
      <c r="I57" s="64">
        <f t="shared" si="41"/>
        <v>13500</v>
      </c>
      <c r="J57" s="64">
        <f t="shared" si="41"/>
        <v>1792</v>
      </c>
      <c r="K57" s="64">
        <f t="shared" si="41"/>
        <v>13500</v>
      </c>
      <c r="L57" s="64">
        <f t="shared" si="41"/>
        <v>1792</v>
      </c>
    </row>
    <row r="58" spans="1:12" ht="21" x14ac:dyDescent="0.25">
      <c r="A58" s="97" t="s">
        <v>82</v>
      </c>
      <c r="B58" s="98" t="s">
        <v>83</v>
      </c>
      <c r="C58" s="63">
        <f>SUM(C59:C60)</f>
        <v>401</v>
      </c>
      <c r="D58" s="63">
        <f t="shared" ref="D58:L58" si="42">SUM(D59:D60)</f>
        <v>53.221846174265046</v>
      </c>
      <c r="E58" s="63">
        <f t="shared" si="42"/>
        <v>7568</v>
      </c>
      <c r="F58" s="63">
        <f t="shared" si="42"/>
        <v>1004.4462140818899</v>
      </c>
      <c r="G58" s="63">
        <f t="shared" si="42"/>
        <v>13500</v>
      </c>
      <c r="H58" s="63">
        <f t="shared" si="42"/>
        <v>1792</v>
      </c>
      <c r="I58" s="63">
        <f t="shared" si="42"/>
        <v>13500</v>
      </c>
      <c r="J58" s="63">
        <f t="shared" si="42"/>
        <v>1792</v>
      </c>
      <c r="K58" s="63">
        <f t="shared" si="42"/>
        <v>13500</v>
      </c>
      <c r="L58" s="63">
        <f t="shared" si="42"/>
        <v>1792</v>
      </c>
    </row>
    <row r="59" spans="1:12" ht="34.5" x14ac:dyDescent="0.25">
      <c r="A59" s="76">
        <v>42</v>
      </c>
      <c r="B59" s="111" t="s">
        <v>190</v>
      </c>
      <c r="C59" s="169">
        <v>401</v>
      </c>
      <c r="D59" s="188">
        <f t="shared" ref="D59" si="43">C59/7.5345</f>
        <v>53.221846174265046</v>
      </c>
      <c r="E59" s="278">
        <v>5500</v>
      </c>
      <c r="F59" s="188">
        <f t="shared" ref="F59:F60" si="44">E59/7.5345</f>
        <v>729.97544628044329</v>
      </c>
      <c r="G59" s="278">
        <v>13500</v>
      </c>
      <c r="H59" s="278">
        <v>1792</v>
      </c>
      <c r="I59" s="278">
        <v>13500</v>
      </c>
      <c r="J59" s="278">
        <v>1792</v>
      </c>
      <c r="K59" s="278">
        <v>13500</v>
      </c>
      <c r="L59" s="278">
        <v>1792</v>
      </c>
    </row>
    <row r="60" spans="1:12" ht="34.5" x14ac:dyDescent="0.25">
      <c r="A60" s="146">
        <v>42</v>
      </c>
      <c r="B60" s="277" t="s">
        <v>190</v>
      </c>
      <c r="C60" s="196"/>
      <c r="D60" s="279"/>
      <c r="E60" s="280">
        <v>2068</v>
      </c>
      <c r="F60" s="202">
        <f t="shared" si="44"/>
        <v>274.47076780144664</v>
      </c>
      <c r="G60" s="280"/>
      <c r="H60" s="280"/>
      <c r="I60" s="280"/>
      <c r="J60" s="280"/>
      <c r="K60" s="280"/>
      <c r="L60" s="280"/>
    </row>
    <row r="61" spans="1:12" x14ac:dyDescent="0.25">
      <c r="A61" s="47"/>
      <c r="B61" s="47"/>
      <c r="C61" s="47"/>
      <c r="D61" s="281"/>
      <c r="E61" s="136"/>
      <c r="F61" s="136"/>
      <c r="G61" s="136"/>
      <c r="H61" s="136"/>
      <c r="I61" s="136"/>
      <c r="J61" s="136"/>
      <c r="K61" s="136"/>
      <c r="L61" s="136"/>
    </row>
    <row r="62" spans="1:12" ht="43.5" x14ac:dyDescent="0.25">
      <c r="A62" s="117" t="s">
        <v>69</v>
      </c>
      <c r="B62" s="117" t="s">
        <v>143</v>
      </c>
      <c r="C62" s="58">
        <f>SUM(C63)</f>
        <v>0</v>
      </c>
      <c r="D62" s="58">
        <f t="shared" ref="D62:L62" si="45">SUM(D63)</f>
        <v>0</v>
      </c>
      <c r="E62" s="58">
        <f t="shared" si="45"/>
        <v>0</v>
      </c>
      <c r="F62" s="58">
        <f t="shared" si="45"/>
        <v>0</v>
      </c>
      <c r="G62" s="58">
        <f t="shared" si="45"/>
        <v>0</v>
      </c>
      <c r="H62" s="58">
        <f t="shared" si="45"/>
        <v>0</v>
      </c>
      <c r="I62" s="58">
        <f t="shared" si="45"/>
        <v>0</v>
      </c>
      <c r="J62" s="58">
        <f t="shared" si="45"/>
        <v>0</v>
      </c>
      <c r="K62" s="58">
        <f t="shared" si="45"/>
        <v>0</v>
      </c>
      <c r="L62" s="58">
        <f t="shared" si="45"/>
        <v>0</v>
      </c>
    </row>
    <row r="63" spans="1:12" ht="33" x14ac:dyDescent="0.25">
      <c r="A63" s="104" t="s">
        <v>98</v>
      </c>
      <c r="B63" s="104" t="s">
        <v>99</v>
      </c>
      <c r="C63" s="59">
        <f>SUM(C64)</f>
        <v>0</v>
      </c>
      <c r="D63" s="59">
        <f t="shared" ref="D63:L63" si="46">SUM(D64)</f>
        <v>0</v>
      </c>
      <c r="E63" s="59">
        <f t="shared" si="46"/>
        <v>0</v>
      </c>
      <c r="F63" s="59">
        <f t="shared" si="46"/>
        <v>0</v>
      </c>
      <c r="G63" s="59">
        <f t="shared" si="46"/>
        <v>0</v>
      </c>
      <c r="H63" s="59">
        <f t="shared" si="46"/>
        <v>0</v>
      </c>
      <c r="I63" s="59">
        <f t="shared" si="46"/>
        <v>0</v>
      </c>
      <c r="J63" s="59">
        <f t="shared" si="46"/>
        <v>0</v>
      </c>
      <c r="K63" s="59">
        <f t="shared" si="46"/>
        <v>0</v>
      </c>
      <c r="L63" s="59">
        <f t="shared" si="46"/>
        <v>0</v>
      </c>
    </row>
    <row r="64" spans="1:12" ht="23.25" x14ac:dyDescent="0.25">
      <c r="A64" s="99">
        <v>32</v>
      </c>
      <c r="B64" s="77" t="s">
        <v>171</v>
      </c>
      <c r="C64" s="51">
        <v>0</v>
      </c>
      <c r="D64" s="225">
        <f t="shared" ref="D64" si="47">C64/7.5345</f>
        <v>0</v>
      </c>
      <c r="E64" s="226"/>
      <c r="F64" s="225">
        <f t="shared" ref="F64" si="48">E64/7.5345</f>
        <v>0</v>
      </c>
      <c r="G64" s="226"/>
      <c r="H64" s="226"/>
      <c r="I64" s="226"/>
      <c r="J64" s="226"/>
      <c r="K64" s="226"/>
      <c r="L64" s="226"/>
    </row>
    <row r="65" spans="1:12" x14ac:dyDescent="0.25">
      <c r="A65" s="47"/>
      <c r="B65" s="47"/>
      <c r="C65" s="47"/>
      <c r="D65" s="281"/>
      <c r="E65" s="136"/>
      <c r="F65" s="136"/>
      <c r="G65" s="136"/>
      <c r="H65" s="136"/>
      <c r="I65" s="136"/>
      <c r="J65" s="136"/>
      <c r="K65" s="136"/>
      <c r="L65" s="136"/>
    </row>
    <row r="66" spans="1:12" ht="33" x14ac:dyDescent="0.25">
      <c r="A66" s="102" t="s">
        <v>87</v>
      </c>
      <c r="B66" s="116" t="s">
        <v>144</v>
      </c>
      <c r="C66" s="60">
        <f t="shared" ref="C66:L66" si="49">SUM(C67,C79)</f>
        <v>424203</v>
      </c>
      <c r="D66" s="60">
        <f t="shared" si="49"/>
        <v>56301.413497909612</v>
      </c>
      <c r="E66" s="60">
        <f t="shared" si="49"/>
        <v>680913</v>
      </c>
      <c r="F66" s="60">
        <f t="shared" si="49"/>
        <v>90372.685646028272</v>
      </c>
      <c r="G66" s="60">
        <f t="shared" si="49"/>
        <v>775164</v>
      </c>
      <c r="H66" s="60">
        <f t="shared" si="49"/>
        <v>102880</v>
      </c>
      <c r="I66" s="60">
        <f t="shared" si="49"/>
        <v>775164</v>
      </c>
      <c r="J66" s="60">
        <f t="shared" si="49"/>
        <v>102880</v>
      </c>
      <c r="K66" s="60">
        <f t="shared" si="49"/>
        <v>775164</v>
      </c>
      <c r="L66" s="60">
        <f t="shared" si="49"/>
        <v>102880</v>
      </c>
    </row>
    <row r="67" spans="1:12" ht="43.5" x14ac:dyDescent="0.25">
      <c r="A67" s="117" t="s">
        <v>69</v>
      </c>
      <c r="B67" s="117" t="s">
        <v>143</v>
      </c>
      <c r="C67" s="58">
        <f t="shared" ref="C67:L67" si="50">SUM(C68,C72,C75)</f>
        <v>424203</v>
      </c>
      <c r="D67" s="58">
        <f t="shared" si="50"/>
        <v>56301.413497909612</v>
      </c>
      <c r="E67" s="58">
        <f t="shared" si="50"/>
        <v>666509</v>
      </c>
      <c r="F67" s="58">
        <f t="shared" si="50"/>
        <v>88460.946313623994</v>
      </c>
      <c r="G67" s="58">
        <f t="shared" si="50"/>
        <v>755164</v>
      </c>
      <c r="H67" s="58">
        <f t="shared" si="50"/>
        <v>100226</v>
      </c>
      <c r="I67" s="58">
        <f t="shared" si="50"/>
        <v>755164</v>
      </c>
      <c r="J67" s="58">
        <f t="shared" si="50"/>
        <v>100226</v>
      </c>
      <c r="K67" s="58">
        <f t="shared" si="50"/>
        <v>755164</v>
      </c>
      <c r="L67" s="58">
        <f t="shared" si="50"/>
        <v>100226</v>
      </c>
    </row>
    <row r="68" spans="1:12" ht="22.5" x14ac:dyDescent="0.25">
      <c r="A68" s="104" t="s">
        <v>89</v>
      </c>
      <c r="B68" s="104" t="s">
        <v>90</v>
      </c>
      <c r="C68" s="59">
        <f>SUM(C69:C71)</f>
        <v>249822</v>
      </c>
      <c r="D68" s="59">
        <f t="shared" ref="D68:K68" si="51">SUM(D69:D71)</f>
        <v>33157.07744375871</v>
      </c>
      <c r="E68" s="59">
        <f t="shared" si="51"/>
        <v>310309</v>
      </c>
      <c r="F68" s="59">
        <f t="shared" si="51"/>
        <v>41185.081956334194</v>
      </c>
      <c r="G68" s="59">
        <f t="shared" si="51"/>
        <v>289600</v>
      </c>
      <c r="H68" s="59">
        <f t="shared" si="51"/>
        <v>38436</v>
      </c>
      <c r="I68" s="59">
        <f t="shared" si="51"/>
        <v>289600</v>
      </c>
      <c r="J68" s="59">
        <f t="shared" si="51"/>
        <v>38436</v>
      </c>
      <c r="K68" s="59">
        <f t="shared" si="51"/>
        <v>289600</v>
      </c>
      <c r="L68" s="59">
        <f>SUM(L69:L71)</f>
        <v>38436</v>
      </c>
    </row>
    <row r="69" spans="1:12" ht="23.25" x14ac:dyDescent="0.25">
      <c r="A69" s="99">
        <v>32</v>
      </c>
      <c r="B69" s="77" t="s">
        <v>39</v>
      </c>
      <c r="C69" s="169">
        <v>243116</v>
      </c>
      <c r="D69" s="188">
        <f t="shared" ref="D69:D71" si="52">C69/7.5345</f>
        <v>32267.038290530225</v>
      </c>
      <c r="E69" s="278">
        <v>289600</v>
      </c>
      <c r="F69" s="188">
        <f t="shared" ref="F69:F71" si="53">E69/7.5345</f>
        <v>38436.525316875704</v>
      </c>
      <c r="G69" s="278">
        <v>279600</v>
      </c>
      <c r="H69" s="278">
        <v>37109</v>
      </c>
      <c r="I69" s="278">
        <v>279600</v>
      </c>
      <c r="J69" s="278">
        <v>37109</v>
      </c>
      <c r="K69" s="278">
        <v>279600</v>
      </c>
      <c r="L69" s="278">
        <v>37109</v>
      </c>
    </row>
    <row r="70" spans="1:12" ht="23.25" x14ac:dyDescent="0.25">
      <c r="A70" s="141">
        <v>32</v>
      </c>
      <c r="B70" s="147" t="s">
        <v>39</v>
      </c>
      <c r="C70" s="196"/>
      <c r="D70" s="282"/>
      <c r="E70" s="280">
        <v>20709</v>
      </c>
      <c r="F70" s="202">
        <f t="shared" si="53"/>
        <v>2748.5566394584907</v>
      </c>
      <c r="G70" s="280">
        <v>10000</v>
      </c>
      <c r="H70" s="280">
        <v>1327</v>
      </c>
      <c r="I70" s="280">
        <v>10000</v>
      </c>
      <c r="J70" s="280">
        <v>1327</v>
      </c>
      <c r="K70" s="280">
        <v>10000</v>
      </c>
      <c r="L70" s="280">
        <v>1327</v>
      </c>
    </row>
    <row r="71" spans="1:12" ht="34.5" x14ac:dyDescent="0.25">
      <c r="A71" s="99">
        <v>42</v>
      </c>
      <c r="B71" s="111" t="s">
        <v>190</v>
      </c>
      <c r="C71" s="283">
        <v>6706</v>
      </c>
      <c r="D71" s="188">
        <f t="shared" si="52"/>
        <v>890.03915322848229</v>
      </c>
      <c r="E71" s="278"/>
      <c r="F71" s="188">
        <f t="shared" si="53"/>
        <v>0</v>
      </c>
      <c r="G71" s="278"/>
      <c r="H71" s="278"/>
      <c r="I71" s="278"/>
      <c r="J71" s="278"/>
      <c r="K71" s="278"/>
      <c r="L71" s="278"/>
    </row>
    <row r="72" spans="1:12" ht="54" x14ac:dyDescent="0.25">
      <c r="A72" s="104" t="s">
        <v>91</v>
      </c>
      <c r="B72" s="104" t="s">
        <v>145</v>
      </c>
      <c r="C72" s="284">
        <f>SUM(C73:C74)</f>
        <v>0</v>
      </c>
      <c r="D72" s="285">
        <f>SUM(D73:D74)</f>
        <v>0</v>
      </c>
      <c r="E72" s="285">
        <f t="shared" ref="E72:L72" si="54">SUM(E73:E74)</f>
        <v>8000</v>
      </c>
      <c r="F72" s="285">
        <f t="shared" si="54"/>
        <v>1061.7824673170085</v>
      </c>
      <c r="G72" s="285">
        <f t="shared" si="54"/>
        <v>8000</v>
      </c>
      <c r="H72" s="285">
        <f t="shared" si="54"/>
        <v>1061</v>
      </c>
      <c r="I72" s="285">
        <f t="shared" si="54"/>
        <v>8000</v>
      </c>
      <c r="J72" s="285">
        <f t="shared" si="54"/>
        <v>1061</v>
      </c>
      <c r="K72" s="285">
        <f t="shared" si="54"/>
        <v>8000</v>
      </c>
      <c r="L72" s="285">
        <f t="shared" si="54"/>
        <v>1061</v>
      </c>
    </row>
    <row r="73" spans="1:12" ht="23.25" x14ac:dyDescent="0.25">
      <c r="A73" s="99">
        <v>31</v>
      </c>
      <c r="B73" s="105" t="s">
        <v>25</v>
      </c>
      <c r="C73" s="51">
        <v>0</v>
      </c>
      <c r="D73" s="271">
        <f t="shared" ref="D73:D74" si="55">C73/7.5345</f>
        <v>0</v>
      </c>
      <c r="E73" s="226"/>
      <c r="F73" s="225">
        <f t="shared" ref="F73:F74" si="56">E73/7.5345</f>
        <v>0</v>
      </c>
      <c r="G73" s="226"/>
      <c r="H73" s="226"/>
      <c r="I73" s="226"/>
      <c r="J73" s="226"/>
      <c r="K73" s="226"/>
      <c r="L73" s="226"/>
    </row>
    <row r="74" spans="1:12" ht="23.25" x14ac:dyDescent="0.25">
      <c r="A74" s="99">
        <v>32</v>
      </c>
      <c r="B74" s="77" t="s">
        <v>39</v>
      </c>
      <c r="C74" s="169">
        <v>0</v>
      </c>
      <c r="D74" s="170">
        <f t="shared" si="55"/>
        <v>0</v>
      </c>
      <c r="E74" s="278">
        <v>8000</v>
      </c>
      <c r="F74" s="188">
        <f t="shared" si="56"/>
        <v>1061.7824673170085</v>
      </c>
      <c r="G74" s="278">
        <v>8000</v>
      </c>
      <c r="H74" s="278">
        <v>1061</v>
      </c>
      <c r="I74" s="278">
        <v>8000</v>
      </c>
      <c r="J74" s="278">
        <v>1061</v>
      </c>
      <c r="K74" s="278">
        <v>8000</v>
      </c>
      <c r="L74" s="278">
        <v>1061</v>
      </c>
    </row>
    <row r="75" spans="1:12" ht="22.5" x14ac:dyDescent="0.25">
      <c r="A75" s="104" t="s">
        <v>71</v>
      </c>
      <c r="B75" s="104" t="s">
        <v>72</v>
      </c>
      <c r="C75" s="284">
        <f>SUM(C76:C77)</f>
        <v>174381</v>
      </c>
      <c r="D75" s="285">
        <f>SUM(D76:D77)</f>
        <v>23144.336054150903</v>
      </c>
      <c r="E75" s="285">
        <f t="shared" ref="E75:L75" si="57">SUM(E76:E77)</f>
        <v>348200</v>
      </c>
      <c r="F75" s="285">
        <f t="shared" si="57"/>
        <v>46214.081889972789</v>
      </c>
      <c r="G75" s="285">
        <f t="shared" si="57"/>
        <v>457564</v>
      </c>
      <c r="H75" s="285">
        <f t="shared" si="57"/>
        <v>60729</v>
      </c>
      <c r="I75" s="285">
        <f t="shared" si="57"/>
        <v>457564</v>
      </c>
      <c r="J75" s="285">
        <f t="shared" si="57"/>
        <v>60729</v>
      </c>
      <c r="K75" s="285">
        <f t="shared" si="57"/>
        <v>457564</v>
      </c>
      <c r="L75" s="285">
        <f t="shared" si="57"/>
        <v>60729</v>
      </c>
    </row>
    <row r="76" spans="1:12" ht="23.25" x14ac:dyDescent="0.25">
      <c r="A76" s="99">
        <v>31</v>
      </c>
      <c r="B76" s="105" t="s">
        <v>25</v>
      </c>
      <c r="C76" s="169">
        <v>54200</v>
      </c>
      <c r="D76" s="170">
        <f t="shared" ref="D76:D77" si="58">C76/7.5345</f>
        <v>7193.5762160727318</v>
      </c>
      <c r="E76" s="278">
        <v>117200</v>
      </c>
      <c r="F76" s="188">
        <f t="shared" ref="F76:F77" si="59">E76/7.5345</f>
        <v>15555.113146194173</v>
      </c>
      <c r="G76" s="278">
        <v>177064</v>
      </c>
      <c r="H76" s="278">
        <v>23500</v>
      </c>
      <c r="I76" s="278">
        <v>177064</v>
      </c>
      <c r="J76" s="278">
        <v>23500</v>
      </c>
      <c r="K76" s="278">
        <v>177064</v>
      </c>
      <c r="L76" s="278">
        <v>23500</v>
      </c>
    </row>
    <row r="77" spans="1:12" ht="23.25" x14ac:dyDescent="0.25">
      <c r="A77" s="99">
        <v>32</v>
      </c>
      <c r="B77" s="77" t="s">
        <v>39</v>
      </c>
      <c r="C77" s="169">
        <v>120181</v>
      </c>
      <c r="D77" s="170">
        <f t="shared" si="58"/>
        <v>15950.759838078173</v>
      </c>
      <c r="E77" s="278">
        <v>231000</v>
      </c>
      <c r="F77" s="188">
        <f t="shared" si="59"/>
        <v>30658.968743778616</v>
      </c>
      <c r="G77" s="278">
        <v>280500</v>
      </c>
      <c r="H77" s="278">
        <v>37229</v>
      </c>
      <c r="I77" s="278">
        <v>280500</v>
      </c>
      <c r="J77" s="278">
        <v>37229</v>
      </c>
      <c r="K77" s="278">
        <v>280500</v>
      </c>
      <c r="L77" s="278">
        <v>37229</v>
      </c>
    </row>
    <row r="78" spans="1:12" x14ac:dyDescent="0.25">
      <c r="A78" s="286"/>
      <c r="B78" s="287"/>
      <c r="C78" s="54"/>
      <c r="D78" s="55"/>
      <c r="E78" s="136"/>
      <c r="F78" s="136"/>
      <c r="G78" s="136"/>
      <c r="H78" s="136"/>
      <c r="I78" s="136"/>
      <c r="J78" s="136"/>
      <c r="K78" s="136"/>
      <c r="L78" s="136"/>
    </row>
    <row r="79" spans="1:12" ht="42" x14ac:dyDescent="0.25">
      <c r="A79" s="94" t="s">
        <v>80</v>
      </c>
      <c r="B79" s="95" t="s">
        <v>142</v>
      </c>
      <c r="C79" s="114">
        <f>SUM(C80:C80)</f>
        <v>0</v>
      </c>
      <c r="D79" s="114">
        <f t="shared" ref="D79:L79" si="60">SUM(D80:D80)</f>
        <v>0</v>
      </c>
      <c r="E79" s="114">
        <f t="shared" si="60"/>
        <v>14404</v>
      </c>
      <c r="F79" s="114">
        <f t="shared" si="60"/>
        <v>1911.7393324042735</v>
      </c>
      <c r="G79" s="114">
        <f t="shared" si="60"/>
        <v>20000</v>
      </c>
      <c r="H79" s="114">
        <f t="shared" si="60"/>
        <v>2654</v>
      </c>
      <c r="I79" s="114">
        <f t="shared" si="60"/>
        <v>20000</v>
      </c>
      <c r="J79" s="114">
        <f t="shared" si="60"/>
        <v>2654</v>
      </c>
      <c r="K79" s="114">
        <f t="shared" si="60"/>
        <v>20000</v>
      </c>
      <c r="L79" s="114">
        <f t="shared" si="60"/>
        <v>2654</v>
      </c>
    </row>
    <row r="80" spans="1:12" ht="21" x14ac:dyDescent="0.25">
      <c r="A80" s="97" t="s">
        <v>82</v>
      </c>
      <c r="B80" s="98" t="s">
        <v>83</v>
      </c>
      <c r="C80" s="110">
        <f>SUM(C82:C82)</f>
        <v>0</v>
      </c>
      <c r="D80" s="110">
        <f t="shared" ref="D80:L80" si="61">SUM(D82:D82)</f>
        <v>0</v>
      </c>
      <c r="E80" s="110">
        <f t="shared" si="61"/>
        <v>14404</v>
      </c>
      <c r="F80" s="110">
        <f t="shared" si="61"/>
        <v>1911.7393324042735</v>
      </c>
      <c r="G80" s="110">
        <f t="shared" si="61"/>
        <v>20000</v>
      </c>
      <c r="H80" s="110">
        <f t="shared" si="61"/>
        <v>2654</v>
      </c>
      <c r="I80" s="110">
        <f t="shared" si="61"/>
        <v>20000</v>
      </c>
      <c r="J80" s="110">
        <f t="shared" si="61"/>
        <v>2654</v>
      </c>
      <c r="K80" s="110">
        <f t="shared" si="61"/>
        <v>20000</v>
      </c>
      <c r="L80" s="110">
        <f t="shared" si="61"/>
        <v>2654</v>
      </c>
    </row>
    <row r="82" spans="1:12" ht="34.5" x14ac:dyDescent="0.25">
      <c r="A82" s="146">
        <v>42</v>
      </c>
      <c r="B82" s="277" t="s">
        <v>190</v>
      </c>
      <c r="C82" s="142">
        <v>0</v>
      </c>
      <c r="D82" s="145">
        <f t="shared" ref="D82" si="62">C82/7.5345</f>
        <v>0</v>
      </c>
      <c r="E82" s="144">
        <v>14404</v>
      </c>
      <c r="F82" s="150">
        <f t="shared" ref="F82" si="63">E82/7.5345</f>
        <v>1911.7393324042735</v>
      </c>
      <c r="G82" s="144">
        <v>20000</v>
      </c>
      <c r="H82" s="144">
        <v>2654</v>
      </c>
      <c r="I82" s="144">
        <v>20000</v>
      </c>
      <c r="J82" s="144">
        <v>2654</v>
      </c>
      <c r="K82" s="144">
        <v>20000</v>
      </c>
      <c r="L82" s="144">
        <v>2654</v>
      </c>
    </row>
    <row r="83" spans="1:12" x14ac:dyDescent="0.25">
      <c r="A83" s="83"/>
      <c r="B83" s="149"/>
      <c r="C83" s="138"/>
      <c r="D83" s="139"/>
      <c r="E83" s="140"/>
      <c r="F83" s="140"/>
      <c r="G83" s="140"/>
      <c r="H83" s="140"/>
      <c r="I83" s="140"/>
      <c r="J83" s="140"/>
      <c r="K83" s="140"/>
      <c r="L83" s="140"/>
    </row>
    <row r="84" spans="1:12" x14ac:dyDescent="0.25">
      <c r="A84" s="102" t="s">
        <v>161</v>
      </c>
      <c r="B84" s="116" t="s">
        <v>162</v>
      </c>
      <c r="C84" s="60">
        <f>SUM(C85)</f>
        <v>0</v>
      </c>
      <c r="D84" s="60">
        <f t="shared" ref="D84:L85" si="64">SUM(D85)</f>
        <v>0</v>
      </c>
      <c r="E84" s="60">
        <f t="shared" si="64"/>
        <v>775</v>
      </c>
      <c r="F84" s="60">
        <f t="shared" si="64"/>
        <v>102.86017652133519</v>
      </c>
      <c r="G84" s="60">
        <f t="shared" si="64"/>
        <v>3485</v>
      </c>
      <c r="H84" s="60">
        <f t="shared" si="64"/>
        <v>463</v>
      </c>
      <c r="I84" s="60">
        <f t="shared" si="64"/>
        <v>3485</v>
      </c>
      <c r="J84" s="60">
        <f t="shared" si="64"/>
        <v>463</v>
      </c>
      <c r="K84" s="60">
        <f t="shared" si="64"/>
        <v>3485</v>
      </c>
      <c r="L84" s="60">
        <f t="shared" si="64"/>
        <v>463</v>
      </c>
    </row>
    <row r="85" spans="1:12" ht="43.5" x14ac:dyDescent="0.25">
      <c r="A85" s="117" t="s">
        <v>69</v>
      </c>
      <c r="B85" s="117" t="s">
        <v>143</v>
      </c>
      <c r="C85" s="58">
        <f>SUM(C86)</f>
        <v>0</v>
      </c>
      <c r="D85" s="58">
        <f t="shared" si="64"/>
        <v>0</v>
      </c>
      <c r="E85" s="58">
        <f t="shared" si="64"/>
        <v>775</v>
      </c>
      <c r="F85" s="58">
        <f t="shared" si="64"/>
        <v>102.86017652133519</v>
      </c>
      <c r="G85" s="58">
        <f t="shared" si="64"/>
        <v>3485</v>
      </c>
      <c r="H85" s="58">
        <f t="shared" si="64"/>
        <v>463</v>
      </c>
      <c r="I85" s="58">
        <f t="shared" si="64"/>
        <v>3485</v>
      </c>
      <c r="J85" s="58">
        <f t="shared" si="64"/>
        <v>463</v>
      </c>
      <c r="K85" s="58">
        <f t="shared" si="64"/>
        <v>3485</v>
      </c>
      <c r="L85" s="58">
        <f t="shared" si="64"/>
        <v>463</v>
      </c>
    </row>
    <row r="86" spans="1:12" ht="33" x14ac:dyDescent="0.25">
      <c r="A86" s="104" t="s">
        <v>163</v>
      </c>
      <c r="B86" s="104" t="s">
        <v>174</v>
      </c>
      <c r="C86" s="59">
        <f>SUM(C87:C87)</f>
        <v>0</v>
      </c>
      <c r="D86" s="59">
        <f t="shared" ref="D86:L86" si="65">SUM(D87:D87)</f>
        <v>0</v>
      </c>
      <c r="E86" s="59">
        <f t="shared" si="65"/>
        <v>775</v>
      </c>
      <c r="F86" s="59">
        <f t="shared" si="65"/>
        <v>102.86017652133519</v>
      </c>
      <c r="G86" s="59">
        <f t="shared" si="65"/>
        <v>3485</v>
      </c>
      <c r="H86" s="59">
        <f t="shared" si="65"/>
        <v>463</v>
      </c>
      <c r="I86" s="59">
        <f t="shared" si="65"/>
        <v>3485</v>
      </c>
      <c r="J86" s="59">
        <f t="shared" si="65"/>
        <v>463</v>
      </c>
      <c r="K86" s="59">
        <f t="shared" si="65"/>
        <v>3485</v>
      </c>
      <c r="L86" s="59">
        <f t="shared" si="65"/>
        <v>463</v>
      </c>
    </row>
    <row r="87" spans="1:12" ht="23.25" x14ac:dyDescent="0.25">
      <c r="A87" s="76">
        <v>32</v>
      </c>
      <c r="B87" s="111" t="s">
        <v>39</v>
      </c>
      <c r="C87" s="51">
        <v>0</v>
      </c>
      <c r="D87" s="271">
        <v>0</v>
      </c>
      <c r="E87" s="226">
        <v>775</v>
      </c>
      <c r="F87" s="225">
        <f t="shared" ref="F87" si="66">E87/7.5345</f>
        <v>102.86017652133519</v>
      </c>
      <c r="G87" s="226">
        <v>3485</v>
      </c>
      <c r="H87" s="226">
        <v>463</v>
      </c>
      <c r="I87" s="226">
        <v>3485</v>
      </c>
      <c r="J87" s="226">
        <v>463</v>
      </c>
      <c r="K87" s="226">
        <v>3485</v>
      </c>
      <c r="L87" s="226">
        <v>463</v>
      </c>
    </row>
    <row r="90" spans="1:12" ht="43.5" x14ac:dyDescent="0.25">
      <c r="A90" s="102" t="s">
        <v>93</v>
      </c>
      <c r="B90" s="116" t="s">
        <v>146</v>
      </c>
      <c r="C90" s="60">
        <f>SUM(C91,C100,C108)</f>
        <v>5400902</v>
      </c>
      <c r="D90" s="60">
        <f t="shared" ref="D90:L90" si="67">SUM(D91,D100,D108)</f>
        <v>716822.88141217059</v>
      </c>
      <c r="E90" s="60">
        <f t="shared" si="67"/>
        <v>6078347</v>
      </c>
      <c r="F90" s="60">
        <f t="shared" si="67"/>
        <v>806735.28435861703</v>
      </c>
      <c r="G90" s="60">
        <f t="shared" si="67"/>
        <v>6038328</v>
      </c>
      <c r="H90" s="60">
        <f t="shared" si="67"/>
        <v>801424</v>
      </c>
      <c r="I90" s="60">
        <f t="shared" si="67"/>
        <v>6038328</v>
      </c>
      <c r="J90" s="60">
        <f t="shared" si="67"/>
        <v>801424</v>
      </c>
      <c r="K90" s="60">
        <f t="shared" si="67"/>
        <v>6038328</v>
      </c>
      <c r="L90" s="60">
        <f t="shared" si="67"/>
        <v>801424</v>
      </c>
    </row>
    <row r="91" spans="1:12" ht="42" x14ac:dyDescent="0.25">
      <c r="A91" s="94" t="s">
        <v>63</v>
      </c>
      <c r="B91" s="95" t="s">
        <v>64</v>
      </c>
      <c r="C91" s="58">
        <f>SUM(C92,C95)</f>
        <v>5252823</v>
      </c>
      <c r="D91" s="58">
        <f t="shared" ref="D91:L91" si="68">SUM(D92,D95)</f>
        <v>697169.42066494119</v>
      </c>
      <c r="E91" s="58">
        <f t="shared" si="68"/>
        <v>5759839</v>
      </c>
      <c r="F91" s="58">
        <f t="shared" si="68"/>
        <v>764462.00809609133</v>
      </c>
      <c r="G91" s="58">
        <f t="shared" si="68"/>
        <v>5799639</v>
      </c>
      <c r="H91" s="58">
        <f t="shared" si="68"/>
        <v>769744</v>
      </c>
      <c r="I91" s="58">
        <f t="shared" si="68"/>
        <v>5799639</v>
      </c>
      <c r="J91" s="58">
        <f t="shared" si="68"/>
        <v>769744</v>
      </c>
      <c r="K91" s="58">
        <f t="shared" si="68"/>
        <v>5799639</v>
      </c>
      <c r="L91" s="58">
        <f t="shared" si="68"/>
        <v>769744</v>
      </c>
    </row>
    <row r="92" spans="1:12" ht="43.5" x14ac:dyDescent="0.25">
      <c r="A92" s="104" t="s">
        <v>94</v>
      </c>
      <c r="B92" s="104" t="s">
        <v>147</v>
      </c>
      <c r="C92" s="59">
        <f>SUM(C94:C94)</f>
        <v>4947932</v>
      </c>
      <c r="D92" s="59">
        <f t="shared" ref="D92:L92" si="69">SUM(D94:D94)</f>
        <v>656703.43088459747</v>
      </c>
      <c r="E92" s="59">
        <f t="shared" si="69"/>
        <v>5420650</v>
      </c>
      <c r="F92" s="59">
        <f t="shared" si="69"/>
        <v>719443.8914327427</v>
      </c>
      <c r="G92" s="59">
        <f t="shared" si="69"/>
        <v>5423750</v>
      </c>
      <c r="H92" s="59">
        <f t="shared" si="69"/>
        <v>719855</v>
      </c>
      <c r="I92" s="59">
        <f t="shared" si="69"/>
        <v>5423750</v>
      </c>
      <c r="J92" s="59">
        <f t="shared" si="69"/>
        <v>719855</v>
      </c>
      <c r="K92" s="59">
        <f t="shared" si="69"/>
        <v>5423750</v>
      </c>
      <c r="L92" s="59">
        <f t="shared" si="69"/>
        <v>719855</v>
      </c>
    </row>
    <row r="94" spans="1:12" ht="23.25" x14ac:dyDescent="0.25">
      <c r="A94" s="99">
        <v>31</v>
      </c>
      <c r="B94" s="105" t="s">
        <v>25</v>
      </c>
      <c r="C94" s="51">
        <v>4947932</v>
      </c>
      <c r="D94" s="271">
        <f t="shared" ref="D94" si="70">C94/7.5345</f>
        <v>656703.43088459747</v>
      </c>
      <c r="E94" s="226">
        <v>5420650</v>
      </c>
      <c r="F94" s="225">
        <f t="shared" ref="F94" si="71">E94/7.5345</f>
        <v>719443.8914327427</v>
      </c>
      <c r="G94" s="226">
        <v>5423750</v>
      </c>
      <c r="H94" s="226">
        <v>719855</v>
      </c>
      <c r="I94" s="226">
        <v>5423750</v>
      </c>
      <c r="J94" s="226">
        <v>719855</v>
      </c>
      <c r="K94" s="226">
        <v>5423750</v>
      </c>
      <c r="L94" s="226">
        <v>719855</v>
      </c>
    </row>
    <row r="95" spans="1:12" ht="43.5" x14ac:dyDescent="0.25">
      <c r="A95" s="104" t="s">
        <v>95</v>
      </c>
      <c r="B95" s="104" t="s">
        <v>148</v>
      </c>
      <c r="C95" s="59">
        <f>SUM(C97:C99)</f>
        <v>304891</v>
      </c>
      <c r="D95" s="59">
        <f t="shared" ref="D95:L95" si="72">SUM(D97:D99)</f>
        <v>40465.989780343749</v>
      </c>
      <c r="E95" s="59">
        <f t="shared" si="72"/>
        <v>339189</v>
      </c>
      <c r="F95" s="59">
        <f t="shared" si="72"/>
        <v>45018.116663348599</v>
      </c>
      <c r="G95" s="59">
        <f t="shared" si="72"/>
        <v>375889</v>
      </c>
      <c r="H95" s="59">
        <f t="shared" si="72"/>
        <v>49889</v>
      </c>
      <c r="I95" s="59">
        <f t="shared" si="72"/>
        <v>375889</v>
      </c>
      <c r="J95" s="59">
        <f t="shared" si="72"/>
        <v>49889</v>
      </c>
      <c r="K95" s="59">
        <f t="shared" si="72"/>
        <v>375889</v>
      </c>
      <c r="L95" s="59">
        <f t="shared" si="72"/>
        <v>49889</v>
      </c>
    </row>
    <row r="97" spans="1:12" ht="23.25" x14ac:dyDescent="0.25">
      <c r="A97" s="99">
        <v>31</v>
      </c>
      <c r="B97" s="105" t="s">
        <v>25</v>
      </c>
      <c r="C97" s="51">
        <v>212955</v>
      </c>
      <c r="D97" s="225">
        <f t="shared" ref="D97:D99" si="73">C97/7.5345</f>
        <v>28263.985665936689</v>
      </c>
      <c r="E97" s="226">
        <v>226189</v>
      </c>
      <c r="F97" s="225">
        <f t="shared" ref="F97:F99" si="74">E97/7.5345</f>
        <v>30020.439312495851</v>
      </c>
      <c r="G97" s="226">
        <v>226189</v>
      </c>
      <c r="H97" s="226">
        <v>30020</v>
      </c>
      <c r="I97" s="226">
        <v>226189</v>
      </c>
      <c r="J97" s="226">
        <v>30020</v>
      </c>
      <c r="K97" s="226">
        <v>226189</v>
      </c>
      <c r="L97" s="226">
        <v>30020</v>
      </c>
    </row>
    <row r="98" spans="1:12" ht="23.25" x14ac:dyDescent="0.25">
      <c r="A98" s="99">
        <v>32</v>
      </c>
      <c r="B98" s="77" t="s">
        <v>39</v>
      </c>
      <c r="C98" s="51">
        <v>91936</v>
      </c>
      <c r="D98" s="225">
        <f t="shared" si="73"/>
        <v>12202.00411440706</v>
      </c>
      <c r="E98" s="226">
        <v>113000</v>
      </c>
      <c r="F98" s="225">
        <f t="shared" si="74"/>
        <v>14997.677350852744</v>
      </c>
      <c r="G98" s="226">
        <v>136200</v>
      </c>
      <c r="H98" s="226">
        <v>18077</v>
      </c>
      <c r="I98" s="226">
        <v>136200</v>
      </c>
      <c r="J98" s="226">
        <v>18077</v>
      </c>
      <c r="K98" s="226">
        <v>136200</v>
      </c>
      <c r="L98" s="226">
        <v>18077</v>
      </c>
    </row>
    <row r="99" spans="1:12" x14ac:dyDescent="0.25">
      <c r="A99" s="99">
        <v>34</v>
      </c>
      <c r="B99" s="77" t="s">
        <v>188</v>
      </c>
      <c r="C99" s="51">
        <v>0</v>
      </c>
      <c r="D99" s="271">
        <f t="shared" si="73"/>
        <v>0</v>
      </c>
      <c r="E99" s="226"/>
      <c r="F99" s="225">
        <f t="shared" si="74"/>
        <v>0</v>
      </c>
      <c r="G99" s="226">
        <v>13500</v>
      </c>
      <c r="H99" s="226">
        <v>1792</v>
      </c>
      <c r="I99" s="226">
        <v>13500</v>
      </c>
      <c r="J99" s="226">
        <v>1792</v>
      </c>
      <c r="K99" s="226">
        <v>13500</v>
      </c>
      <c r="L99" s="226">
        <v>1792</v>
      </c>
    </row>
    <row r="100" spans="1:12" ht="43.5" x14ac:dyDescent="0.25">
      <c r="A100" s="117" t="s">
        <v>69</v>
      </c>
      <c r="B100" s="117" t="s">
        <v>143</v>
      </c>
      <c r="C100" s="58">
        <f>SUM(C101)</f>
        <v>117410</v>
      </c>
      <c r="D100" s="58">
        <f t="shared" ref="D100:L100" si="75">SUM(D101)</f>
        <v>15582.984935961244</v>
      </c>
      <c r="E100" s="58">
        <f t="shared" si="75"/>
        <v>240508</v>
      </c>
      <c r="F100" s="58">
        <f t="shared" si="75"/>
        <v>31920.89720618488</v>
      </c>
      <c r="G100" s="58">
        <f t="shared" si="75"/>
        <v>150689</v>
      </c>
      <c r="H100" s="58">
        <f t="shared" si="75"/>
        <v>20001</v>
      </c>
      <c r="I100" s="58">
        <f t="shared" si="75"/>
        <v>150689</v>
      </c>
      <c r="J100" s="58">
        <f t="shared" si="75"/>
        <v>20001</v>
      </c>
      <c r="K100" s="58">
        <f t="shared" si="75"/>
        <v>150689</v>
      </c>
      <c r="L100" s="58">
        <f t="shared" si="75"/>
        <v>20001</v>
      </c>
    </row>
    <row r="101" spans="1:12" ht="54" x14ac:dyDescent="0.25">
      <c r="A101" s="104" t="s">
        <v>91</v>
      </c>
      <c r="B101" s="104" t="s">
        <v>145</v>
      </c>
      <c r="C101" s="59">
        <f>SUM(C103:C107)</f>
        <v>117410</v>
      </c>
      <c r="D101" s="59">
        <f t="shared" ref="D101:L101" si="76">SUM(D103:D107)</f>
        <v>15582.984935961244</v>
      </c>
      <c r="E101" s="59">
        <f t="shared" si="76"/>
        <v>240508</v>
      </c>
      <c r="F101" s="59">
        <f t="shared" si="76"/>
        <v>31920.89720618488</v>
      </c>
      <c r="G101" s="59">
        <f t="shared" si="76"/>
        <v>150689</v>
      </c>
      <c r="H101" s="59">
        <f t="shared" si="76"/>
        <v>20001</v>
      </c>
      <c r="I101" s="59">
        <f t="shared" si="76"/>
        <v>150689</v>
      </c>
      <c r="J101" s="59">
        <f t="shared" si="76"/>
        <v>20001</v>
      </c>
      <c r="K101" s="59">
        <f t="shared" si="76"/>
        <v>150689</v>
      </c>
      <c r="L101" s="59">
        <f t="shared" si="76"/>
        <v>20001</v>
      </c>
    </row>
    <row r="103" spans="1:12" ht="23.25" x14ac:dyDescent="0.25">
      <c r="A103" s="99">
        <v>31</v>
      </c>
      <c r="B103" s="105" t="s">
        <v>25</v>
      </c>
      <c r="C103" s="169">
        <v>3780</v>
      </c>
      <c r="D103" s="188">
        <f t="shared" ref="D103:D107" si="77">C103/7.5345</f>
        <v>501.69221580728646</v>
      </c>
      <c r="E103" s="278">
        <v>8404</v>
      </c>
      <c r="F103" s="188">
        <f t="shared" ref="F103:F107" si="78">E103/7.5345</f>
        <v>1115.4024819165172</v>
      </c>
      <c r="G103" s="278">
        <v>10704</v>
      </c>
      <c r="H103" s="278">
        <v>1421</v>
      </c>
      <c r="I103" s="278">
        <v>10704</v>
      </c>
      <c r="J103" s="278">
        <v>1421</v>
      </c>
      <c r="K103" s="278">
        <v>10704</v>
      </c>
      <c r="L103" s="278">
        <v>1421</v>
      </c>
    </row>
    <row r="104" spans="1:12" ht="23.25" x14ac:dyDescent="0.25">
      <c r="A104" s="99">
        <v>32</v>
      </c>
      <c r="B104" s="77" t="s">
        <v>39</v>
      </c>
      <c r="C104" s="169">
        <v>4300</v>
      </c>
      <c r="D104" s="188">
        <f t="shared" si="77"/>
        <v>570.708076182892</v>
      </c>
      <c r="E104" s="278">
        <v>75500</v>
      </c>
      <c r="F104" s="188">
        <f t="shared" si="78"/>
        <v>10020.572035304267</v>
      </c>
      <c r="G104" s="278">
        <v>19985</v>
      </c>
      <c r="H104" s="278">
        <v>2653</v>
      </c>
      <c r="I104" s="278">
        <v>19985</v>
      </c>
      <c r="J104" s="278">
        <v>2653</v>
      </c>
      <c r="K104" s="278">
        <v>19985</v>
      </c>
      <c r="L104" s="278">
        <v>2653</v>
      </c>
    </row>
    <row r="105" spans="1:12" ht="23.25" x14ac:dyDescent="0.25">
      <c r="A105" s="141">
        <v>32</v>
      </c>
      <c r="B105" s="147" t="s">
        <v>39</v>
      </c>
      <c r="C105" s="196"/>
      <c r="D105" s="202"/>
      <c r="E105" s="280">
        <v>3104</v>
      </c>
      <c r="F105" s="202">
        <f t="shared" si="78"/>
        <v>411.97159731899927</v>
      </c>
      <c r="G105" s="280"/>
      <c r="H105" s="280"/>
      <c r="I105" s="280"/>
      <c r="J105" s="280"/>
      <c r="K105" s="280"/>
      <c r="L105" s="280"/>
    </row>
    <row r="106" spans="1:12" x14ac:dyDescent="0.25">
      <c r="A106" s="99">
        <v>34</v>
      </c>
      <c r="B106" s="77" t="s">
        <v>188</v>
      </c>
      <c r="C106" s="283"/>
      <c r="D106" s="188"/>
      <c r="E106" s="278">
        <v>33500</v>
      </c>
      <c r="F106" s="188">
        <f t="shared" si="78"/>
        <v>4446.2140818899725</v>
      </c>
      <c r="G106" s="278"/>
      <c r="H106" s="278"/>
      <c r="I106" s="278"/>
      <c r="J106" s="278"/>
      <c r="K106" s="278"/>
      <c r="L106" s="278"/>
    </row>
    <row r="107" spans="1:12" ht="23.25" x14ac:dyDescent="0.25">
      <c r="A107" s="99">
        <v>37</v>
      </c>
      <c r="B107" s="105" t="s">
        <v>96</v>
      </c>
      <c r="C107" s="283">
        <v>109330</v>
      </c>
      <c r="D107" s="188">
        <f t="shared" si="77"/>
        <v>14510.584643971066</v>
      </c>
      <c r="E107" s="278">
        <v>120000</v>
      </c>
      <c r="F107" s="188">
        <f t="shared" si="78"/>
        <v>15926.737009755125</v>
      </c>
      <c r="G107" s="278">
        <v>120000</v>
      </c>
      <c r="H107" s="278">
        <v>15927</v>
      </c>
      <c r="I107" s="278">
        <v>120000</v>
      </c>
      <c r="J107" s="278">
        <v>15927</v>
      </c>
      <c r="K107" s="278">
        <v>120000</v>
      </c>
      <c r="L107" s="278">
        <v>15927</v>
      </c>
    </row>
    <row r="108" spans="1:12" ht="42" x14ac:dyDescent="0.25">
      <c r="A108" s="94" t="s">
        <v>80</v>
      </c>
      <c r="B108" s="95" t="s">
        <v>142</v>
      </c>
      <c r="C108" s="288">
        <f>SUM(C109:C109)</f>
        <v>30669</v>
      </c>
      <c r="D108" s="288">
        <f t="shared" ref="D108:L108" si="79">SUM(D109:D109)</f>
        <v>4070.4758112681661</v>
      </c>
      <c r="E108" s="288">
        <f t="shared" si="79"/>
        <v>78000</v>
      </c>
      <c r="F108" s="288">
        <f t="shared" si="79"/>
        <v>10352.379056340831</v>
      </c>
      <c r="G108" s="288">
        <f t="shared" si="79"/>
        <v>88000</v>
      </c>
      <c r="H108" s="288">
        <f t="shared" si="79"/>
        <v>11679</v>
      </c>
      <c r="I108" s="288">
        <f t="shared" si="79"/>
        <v>88000</v>
      </c>
      <c r="J108" s="288">
        <f t="shared" si="79"/>
        <v>11679</v>
      </c>
      <c r="K108" s="288">
        <f t="shared" si="79"/>
        <v>88000</v>
      </c>
      <c r="L108" s="288">
        <f t="shared" si="79"/>
        <v>11679</v>
      </c>
    </row>
    <row r="109" spans="1:12" ht="21" x14ac:dyDescent="0.25">
      <c r="A109" s="97" t="s">
        <v>82</v>
      </c>
      <c r="B109" s="98" t="s">
        <v>83</v>
      </c>
      <c r="C109" s="289">
        <f>SUM(C110:C112)</f>
        <v>30669</v>
      </c>
      <c r="D109" s="289">
        <f t="shared" ref="D109:L109" si="80">SUM(D110:D112)</f>
        <v>4070.4758112681661</v>
      </c>
      <c r="E109" s="289">
        <f t="shared" si="80"/>
        <v>78000</v>
      </c>
      <c r="F109" s="289">
        <f t="shared" si="80"/>
        <v>10352.379056340831</v>
      </c>
      <c r="G109" s="289">
        <f t="shared" si="80"/>
        <v>88000</v>
      </c>
      <c r="H109" s="289">
        <f t="shared" si="80"/>
        <v>11679</v>
      </c>
      <c r="I109" s="289">
        <f t="shared" si="80"/>
        <v>88000</v>
      </c>
      <c r="J109" s="289">
        <f t="shared" si="80"/>
        <v>11679</v>
      </c>
      <c r="K109" s="289">
        <f t="shared" si="80"/>
        <v>88000</v>
      </c>
      <c r="L109" s="289">
        <f t="shared" si="80"/>
        <v>11679</v>
      </c>
    </row>
    <row r="110" spans="1:12" ht="23.25" x14ac:dyDescent="0.25">
      <c r="A110" s="99">
        <v>32</v>
      </c>
      <c r="B110" s="77" t="s">
        <v>39</v>
      </c>
      <c r="C110" s="290"/>
      <c r="D110" s="188">
        <f t="shared" ref="D110:D112" si="81">C110/7.5345</f>
        <v>0</v>
      </c>
      <c r="E110" s="278"/>
      <c r="F110" s="188">
        <f t="shared" ref="F110:F112" si="82">E110/7.5345</f>
        <v>0</v>
      </c>
      <c r="G110" s="278"/>
      <c r="H110" s="278"/>
      <c r="I110" s="278"/>
      <c r="J110" s="278"/>
      <c r="K110" s="278"/>
      <c r="L110" s="278"/>
    </row>
    <row r="111" spans="1:12" ht="23.25" x14ac:dyDescent="0.25">
      <c r="A111" s="76">
        <v>37</v>
      </c>
      <c r="B111" s="105" t="s">
        <v>66</v>
      </c>
      <c r="C111" s="169"/>
      <c r="D111" s="188">
        <f t="shared" si="81"/>
        <v>0</v>
      </c>
      <c r="E111" s="278"/>
      <c r="F111" s="188">
        <f t="shared" si="82"/>
        <v>0</v>
      </c>
      <c r="G111" s="278"/>
      <c r="H111" s="278"/>
      <c r="I111" s="278"/>
      <c r="J111" s="278"/>
      <c r="K111" s="278"/>
      <c r="L111" s="278"/>
    </row>
    <row r="112" spans="1:12" ht="34.5" x14ac:dyDescent="0.25">
      <c r="A112" s="76">
        <v>42</v>
      </c>
      <c r="B112" s="111" t="s">
        <v>190</v>
      </c>
      <c r="C112" s="169">
        <v>30669</v>
      </c>
      <c r="D112" s="188">
        <f t="shared" si="81"/>
        <v>4070.4758112681661</v>
      </c>
      <c r="E112" s="278">
        <v>78000</v>
      </c>
      <c r="F112" s="188">
        <f t="shared" si="82"/>
        <v>10352.379056340831</v>
      </c>
      <c r="G112" s="278">
        <v>88000</v>
      </c>
      <c r="H112" s="278">
        <v>11679</v>
      </c>
      <c r="I112" s="278">
        <v>88000</v>
      </c>
      <c r="J112" s="278">
        <v>11679</v>
      </c>
      <c r="K112" s="278">
        <v>88000</v>
      </c>
      <c r="L112" s="278">
        <v>11679</v>
      </c>
    </row>
    <row r="113" spans="1:12" x14ac:dyDescent="0.25">
      <c r="A113" s="83"/>
      <c r="B113" s="149"/>
      <c r="C113" s="200"/>
      <c r="D113" s="205"/>
      <c r="E113" s="309"/>
      <c r="F113" s="205"/>
      <c r="G113" s="309"/>
      <c r="H113" s="309"/>
      <c r="I113" s="309"/>
      <c r="J113" s="309"/>
      <c r="K113" s="309"/>
      <c r="L113" s="309"/>
    </row>
    <row r="114" spans="1:12" ht="43.5" x14ac:dyDescent="0.25">
      <c r="A114" s="102" t="s">
        <v>165</v>
      </c>
      <c r="B114" s="116" t="s">
        <v>166</v>
      </c>
      <c r="C114" s="199">
        <f t="shared" ref="C114:L114" si="83">SUM(C115:C115)</f>
        <v>0</v>
      </c>
      <c r="D114" s="199">
        <f t="shared" si="83"/>
        <v>0</v>
      </c>
      <c r="E114" s="199">
        <f t="shared" si="83"/>
        <v>1849</v>
      </c>
      <c r="F114" s="199">
        <f t="shared" si="83"/>
        <v>245.40447275864355</v>
      </c>
      <c r="G114" s="199">
        <f t="shared" si="83"/>
        <v>0</v>
      </c>
      <c r="H114" s="199">
        <f t="shared" si="83"/>
        <v>0</v>
      </c>
      <c r="I114" s="199">
        <f t="shared" si="83"/>
        <v>0</v>
      </c>
      <c r="J114" s="199">
        <f t="shared" si="83"/>
        <v>0</v>
      </c>
      <c r="K114" s="199">
        <f t="shared" si="83"/>
        <v>0</v>
      </c>
      <c r="L114" s="199">
        <f t="shared" si="83"/>
        <v>0</v>
      </c>
    </row>
    <row r="115" spans="1:12" ht="43.5" x14ac:dyDescent="0.25">
      <c r="A115" s="117" t="s">
        <v>69</v>
      </c>
      <c r="B115" s="117" t="s">
        <v>143</v>
      </c>
      <c r="C115" s="304">
        <f t="shared" ref="C115:L116" si="84">SUM(C116)</f>
        <v>0</v>
      </c>
      <c r="D115" s="304">
        <f t="shared" si="84"/>
        <v>0</v>
      </c>
      <c r="E115" s="304">
        <f t="shared" si="84"/>
        <v>1849</v>
      </c>
      <c r="F115" s="304">
        <f t="shared" si="84"/>
        <v>245.40447275864355</v>
      </c>
      <c r="G115" s="304">
        <f t="shared" si="84"/>
        <v>0</v>
      </c>
      <c r="H115" s="304">
        <f t="shared" si="84"/>
        <v>0</v>
      </c>
      <c r="I115" s="304">
        <f t="shared" si="84"/>
        <v>0</v>
      </c>
      <c r="J115" s="304">
        <f t="shared" si="84"/>
        <v>0</v>
      </c>
      <c r="K115" s="304">
        <f t="shared" si="84"/>
        <v>0</v>
      </c>
      <c r="L115" s="304">
        <f t="shared" si="84"/>
        <v>0</v>
      </c>
    </row>
    <row r="116" spans="1:12" ht="33" x14ac:dyDescent="0.25">
      <c r="A116" s="104" t="s">
        <v>163</v>
      </c>
      <c r="B116" s="104" t="s">
        <v>164</v>
      </c>
      <c r="C116" s="284">
        <f>SUM(C117)</f>
        <v>0</v>
      </c>
      <c r="D116" s="284">
        <f t="shared" si="84"/>
        <v>0</v>
      </c>
      <c r="E116" s="284">
        <f t="shared" si="84"/>
        <v>1849</v>
      </c>
      <c r="F116" s="284">
        <f t="shared" si="84"/>
        <v>245.40447275864355</v>
      </c>
      <c r="G116" s="284">
        <f t="shared" si="84"/>
        <v>0</v>
      </c>
      <c r="H116" s="284">
        <f t="shared" si="84"/>
        <v>0</v>
      </c>
      <c r="I116" s="284">
        <f t="shared" si="84"/>
        <v>0</v>
      </c>
      <c r="J116" s="284">
        <f t="shared" si="84"/>
        <v>0</v>
      </c>
      <c r="K116" s="284">
        <f t="shared" si="84"/>
        <v>0</v>
      </c>
      <c r="L116" s="284">
        <f t="shared" si="84"/>
        <v>0</v>
      </c>
    </row>
    <row r="117" spans="1:12" ht="23.25" x14ac:dyDescent="0.25">
      <c r="A117" s="76">
        <v>32</v>
      </c>
      <c r="B117" s="111" t="s">
        <v>39</v>
      </c>
      <c r="C117" s="169">
        <v>0</v>
      </c>
      <c r="D117" s="170"/>
      <c r="E117" s="278">
        <v>1849</v>
      </c>
      <c r="F117" s="188">
        <f t="shared" ref="F117" si="85">E117/7.5345</f>
        <v>245.40447275864355</v>
      </c>
      <c r="G117" s="278">
        <v>0</v>
      </c>
      <c r="H117" s="305">
        <v>0</v>
      </c>
      <c r="I117" s="278">
        <v>0</v>
      </c>
      <c r="J117" s="278">
        <v>0</v>
      </c>
      <c r="K117" s="278">
        <v>0</v>
      </c>
      <c r="L117" s="278">
        <v>0</v>
      </c>
    </row>
    <row r="118" spans="1:12" x14ac:dyDescent="0.25">
      <c r="A118" s="87"/>
      <c r="B118" s="137"/>
      <c r="C118" s="306"/>
      <c r="D118" s="307"/>
      <c r="E118" s="308"/>
      <c r="F118" s="308"/>
      <c r="G118" s="308"/>
      <c r="H118" s="308"/>
      <c r="I118" s="308"/>
      <c r="J118" s="308"/>
      <c r="K118" s="308"/>
      <c r="L118" s="308"/>
    </row>
    <row r="119" spans="1:12" ht="43.5" x14ac:dyDescent="0.25">
      <c r="A119" s="102" t="s">
        <v>97</v>
      </c>
      <c r="B119" s="116" t="s">
        <v>149</v>
      </c>
      <c r="C119" s="199">
        <f t="shared" ref="C119:L119" si="86">SUM(C120:C120)</f>
        <v>0</v>
      </c>
      <c r="D119" s="199">
        <f t="shared" si="86"/>
        <v>0</v>
      </c>
      <c r="E119" s="199">
        <f t="shared" si="86"/>
        <v>5700</v>
      </c>
      <c r="F119" s="199">
        <f t="shared" si="86"/>
        <v>756.52000796336847</v>
      </c>
      <c r="G119" s="199">
        <f t="shared" si="86"/>
        <v>700</v>
      </c>
      <c r="H119" s="199">
        <f t="shared" si="86"/>
        <v>93</v>
      </c>
      <c r="I119" s="199">
        <f t="shared" si="86"/>
        <v>700</v>
      </c>
      <c r="J119" s="199">
        <f t="shared" si="86"/>
        <v>93</v>
      </c>
      <c r="K119" s="199">
        <f t="shared" si="86"/>
        <v>700</v>
      </c>
      <c r="L119" s="199">
        <f t="shared" si="86"/>
        <v>93</v>
      </c>
    </row>
    <row r="120" spans="1:12" ht="43.5" x14ac:dyDescent="0.25">
      <c r="A120" s="117" t="s">
        <v>69</v>
      </c>
      <c r="B120" s="117" t="s">
        <v>143</v>
      </c>
      <c r="C120" s="304">
        <f t="shared" ref="C120:L120" si="87">SUM(C121)</f>
        <v>0</v>
      </c>
      <c r="D120" s="304">
        <f t="shared" si="87"/>
        <v>0</v>
      </c>
      <c r="E120" s="304">
        <f t="shared" si="87"/>
        <v>5700</v>
      </c>
      <c r="F120" s="304">
        <f t="shared" si="87"/>
        <v>756.52000796336847</v>
      </c>
      <c r="G120" s="304">
        <f t="shared" si="87"/>
        <v>700</v>
      </c>
      <c r="H120" s="304">
        <f t="shared" si="87"/>
        <v>93</v>
      </c>
      <c r="I120" s="304">
        <f t="shared" si="87"/>
        <v>700</v>
      </c>
      <c r="J120" s="304">
        <f t="shared" si="87"/>
        <v>93</v>
      </c>
      <c r="K120" s="304">
        <f t="shared" si="87"/>
        <v>700</v>
      </c>
      <c r="L120" s="304">
        <f t="shared" si="87"/>
        <v>93</v>
      </c>
    </row>
    <row r="121" spans="1:12" ht="54" x14ac:dyDescent="0.25">
      <c r="A121" s="104" t="s">
        <v>91</v>
      </c>
      <c r="B121" s="104" t="s">
        <v>145</v>
      </c>
      <c r="C121" s="284">
        <f>SUM(C123:C124)</f>
        <v>0</v>
      </c>
      <c r="D121" s="284">
        <f t="shared" ref="D121:L121" si="88">SUM(D123:D124)</f>
        <v>0</v>
      </c>
      <c r="E121" s="284">
        <f t="shared" si="88"/>
        <v>5700</v>
      </c>
      <c r="F121" s="284">
        <f t="shared" si="88"/>
        <v>756.52000796336847</v>
      </c>
      <c r="G121" s="284">
        <f t="shared" si="88"/>
        <v>700</v>
      </c>
      <c r="H121" s="284">
        <f t="shared" si="88"/>
        <v>93</v>
      </c>
      <c r="I121" s="284">
        <f t="shared" si="88"/>
        <v>700</v>
      </c>
      <c r="J121" s="284">
        <f t="shared" si="88"/>
        <v>93</v>
      </c>
      <c r="K121" s="284">
        <f t="shared" si="88"/>
        <v>700</v>
      </c>
      <c r="L121" s="284">
        <f t="shared" si="88"/>
        <v>93</v>
      </c>
    </row>
    <row r="123" spans="1:12" ht="22.5" x14ac:dyDescent="0.25">
      <c r="A123" s="80">
        <v>32</v>
      </c>
      <c r="B123" s="81" t="s">
        <v>171</v>
      </c>
      <c r="C123" s="302"/>
      <c r="D123" s="170"/>
      <c r="E123" s="278">
        <v>700</v>
      </c>
      <c r="F123" s="188">
        <f t="shared" ref="F123:F124" si="89">E123/7.5345</f>
        <v>92.905965890238235</v>
      </c>
      <c r="G123" s="278">
        <v>700</v>
      </c>
      <c r="H123" s="278">
        <v>93</v>
      </c>
      <c r="I123" s="278">
        <v>700</v>
      </c>
      <c r="J123" s="278">
        <v>93</v>
      </c>
      <c r="K123" s="278">
        <v>700</v>
      </c>
      <c r="L123" s="278">
        <v>93</v>
      </c>
    </row>
    <row r="124" spans="1:12" ht="33.75" x14ac:dyDescent="0.25">
      <c r="A124" s="151">
        <v>32</v>
      </c>
      <c r="B124" s="152" t="s">
        <v>170</v>
      </c>
      <c r="C124" s="303"/>
      <c r="D124" s="282"/>
      <c r="E124" s="280">
        <v>5000</v>
      </c>
      <c r="F124" s="202">
        <f t="shared" si="89"/>
        <v>663.61404207313024</v>
      </c>
      <c r="G124" s="280"/>
      <c r="H124" s="280"/>
      <c r="I124" s="280"/>
      <c r="J124" s="280"/>
      <c r="K124" s="280"/>
      <c r="L124" s="280"/>
    </row>
    <row r="125" spans="1:12" x14ac:dyDescent="0.25">
      <c r="A125" s="291"/>
      <c r="B125" s="101"/>
      <c r="C125" s="292"/>
      <c r="D125" s="139"/>
      <c r="E125" s="140"/>
      <c r="F125" s="156"/>
      <c r="G125" s="140"/>
      <c r="H125" s="140"/>
      <c r="I125" s="140"/>
      <c r="J125" s="140"/>
      <c r="K125" s="140"/>
      <c r="L125" s="140"/>
    </row>
    <row r="126" spans="1:12" ht="60" customHeight="1" x14ac:dyDescent="0.25">
      <c r="A126" s="102" t="s">
        <v>210</v>
      </c>
      <c r="B126" s="116" t="s">
        <v>167</v>
      </c>
      <c r="C126" s="60">
        <f t="shared" ref="C126:L126" si="90">SUM(C127:C127)</f>
        <v>0</v>
      </c>
      <c r="D126" s="60">
        <f t="shared" si="90"/>
        <v>0</v>
      </c>
      <c r="E126" s="60">
        <f t="shared" si="90"/>
        <v>19513</v>
      </c>
      <c r="F126" s="60">
        <f t="shared" si="90"/>
        <v>2589.8201605945978</v>
      </c>
      <c r="G126" s="60">
        <f t="shared" si="90"/>
        <v>150000</v>
      </c>
      <c r="H126" s="60">
        <f t="shared" si="90"/>
        <v>19908</v>
      </c>
      <c r="I126" s="60">
        <f t="shared" si="90"/>
        <v>150000</v>
      </c>
      <c r="J126" s="60">
        <f t="shared" si="90"/>
        <v>19908</v>
      </c>
      <c r="K126" s="60">
        <f t="shared" si="90"/>
        <v>150000</v>
      </c>
      <c r="L126" s="60">
        <f t="shared" si="90"/>
        <v>19908</v>
      </c>
    </row>
    <row r="127" spans="1:12" ht="43.5" x14ac:dyDescent="0.25">
      <c r="A127" s="117" t="s">
        <v>69</v>
      </c>
      <c r="B127" s="117" t="s">
        <v>143</v>
      </c>
      <c r="C127" s="58">
        <f t="shared" ref="C127:L128" si="91">SUM(C128)</f>
        <v>0</v>
      </c>
      <c r="D127" s="58">
        <f t="shared" si="91"/>
        <v>0</v>
      </c>
      <c r="E127" s="58">
        <f t="shared" si="91"/>
        <v>19513</v>
      </c>
      <c r="F127" s="58">
        <f t="shared" si="91"/>
        <v>2589.8201605945978</v>
      </c>
      <c r="G127" s="58">
        <f t="shared" si="91"/>
        <v>150000</v>
      </c>
      <c r="H127" s="58">
        <f t="shared" si="91"/>
        <v>19908</v>
      </c>
      <c r="I127" s="58">
        <f t="shared" si="91"/>
        <v>150000</v>
      </c>
      <c r="J127" s="58">
        <f t="shared" si="91"/>
        <v>19908</v>
      </c>
      <c r="K127" s="58">
        <f t="shared" si="91"/>
        <v>150000</v>
      </c>
      <c r="L127" s="58">
        <f t="shared" si="91"/>
        <v>19908</v>
      </c>
    </row>
    <row r="128" spans="1:12" ht="33" x14ac:dyDescent="0.25">
      <c r="A128" s="104" t="s">
        <v>175</v>
      </c>
      <c r="B128" s="104" t="s">
        <v>176</v>
      </c>
      <c r="C128" s="59">
        <f>SUM(C129)</f>
        <v>0</v>
      </c>
      <c r="D128" s="59">
        <f t="shared" si="91"/>
        <v>0</v>
      </c>
      <c r="E128" s="59">
        <f t="shared" si="91"/>
        <v>19513</v>
      </c>
      <c r="F128" s="59">
        <f t="shared" si="91"/>
        <v>2589.8201605945978</v>
      </c>
      <c r="G128" s="59">
        <f t="shared" si="91"/>
        <v>150000</v>
      </c>
      <c r="H128" s="59">
        <f t="shared" si="91"/>
        <v>19908</v>
      </c>
      <c r="I128" s="59">
        <f t="shared" si="91"/>
        <v>150000</v>
      </c>
      <c r="J128" s="59">
        <f t="shared" si="91"/>
        <v>19908</v>
      </c>
      <c r="K128" s="59">
        <f t="shared" si="91"/>
        <v>150000</v>
      </c>
      <c r="L128" s="59">
        <f t="shared" si="91"/>
        <v>19908</v>
      </c>
    </row>
    <row r="129" spans="1:12" ht="23.25" x14ac:dyDescent="0.25">
      <c r="A129" s="76">
        <v>32</v>
      </c>
      <c r="B129" s="111" t="s">
        <v>39</v>
      </c>
      <c r="C129" s="51">
        <v>0</v>
      </c>
      <c r="D129" s="271">
        <f t="shared" ref="D129" si="92">C129/7.5345</f>
        <v>0</v>
      </c>
      <c r="E129" s="226">
        <v>19513</v>
      </c>
      <c r="F129" s="225">
        <f t="shared" ref="F129" si="93">E129/7.5345</f>
        <v>2589.8201605945978</v>
      </c>
      <c r="G129" s="226">
        <v>150000</v>
      </c>
      <c r="H129" s="226">
        <v>19908</v>
      </c>
      <c r="I129" s="226">
        <v>150000</v>
      </c>
      <c r="J129" s="226">
        <v>19908</v>
      </c>
      <c r="K129" s="226">
        <v>150000</v>
      </c>
      <c r="L129" s="226">
        <v>19908</v>
      </c>
    </row>
    <row r="130" spans="1:12" x14ac:dyDescent="0.25">
      <c r="A130" s="83"/>
      <c r="B130" s="149"/>
      <c r="C130" s="138"/>
      <c r="D130" s="139"/>
      <c r="E130" s="140"/>
      <c r="F130" s="156"/>
      <c r="G130" s="140"/>
      <c r="H130" s="140"/>
      <c r="I130" s="140"/>
      <c r="J130" s="140"/>
      <c r="K130" s="140"/>
      <c r="L130" s="140"/>
    </row>
    <row r="131" spans="1:12" ht="43.5" x14ac:dyDescent="0.25">
      <c r="A131" s="102" t="s">
        <v>122</v>
      </c>
      <c r="B131" s="116" t="s">
        <v>150</v>
      </c>
      <c r="C131" s="60">
        <f t="shared" ref="C131:L131" si="94">SUM(C132)</f>
        <v>102502</v>
      </c>
      <c r="D131" s="60">
        <f t="shared" si="94"/>
        <v>13604.353308115999</v>
      </c>
      <c r="E131" s="60">
        <f t="shared" si="94"/>
        <v>15600</v>
      </c>
      <c r="F131" s="60">
        <f t="shared" si="94"/>
        <v>2070.4758112681661</v>
      </c>
      <c r="G131" s="60">
        <f t="shared" si="94"/>
        <v>15600</v>
      </c>
      <c r="H131" s="60">
        <f t="shared" si="94"/>
        <v>2070</v>
      </c>
      <c r="I131" s="60">
        <f t="shared" si="94"/>
        <v>15600</v>
      </c>
      <c r="J131" s="60">
        <f t="shared" si="94"/>
        <v>2070</v>
      </c>
      <c r="K131" s="60">
        <f t="shared" si="94"/>
        <v>15600</v>
      </c>
      <c r="L131" s="60">
        <f t="shared" si="94"/>
        <v>2070</v>
      </c>
    </row>
    <row r="132" spans="1:12" ht="43.5" x14ac:dyDescent="0.25">
      <c r="A132" s="117" t="s">
        <v>69</v>
      </c>
      <c r="B132" s="117" t="s">
        <v>143</v>
      </c>
      <c r="C132" s="58">
        <f t="shared" ref="C132:L132" si="95">SUM(C133)</f>
        <v>102502</v>
      </c>
      <c r="D132" s="58">
        <f t="shared" si="95"/>
        <v>13604.353308115999</v>
      </c>
      <c r="E132" s="58">
        <f t="shared" si="95"/>
        <v>15600</v>
      </c>
      <c r="F132" s="58">
        <f t="shared" si="95"/>
        <v>2070.4758112681661</v>
      </c>
      <c r="G132" s="58">
        <f t="shared" si="95"/>
        <v>15600</v>
      </c>
      <c r="H132" s="58">
        <f t="shared" si="95"/>
        <v>2070</v>
      </c>
      <c r="I132" s="58">
        <f t="shared" si="95"/>
        <v>15600</v>
      </c>
      <c r="J132" s="58">
        <f t="shared" si="95"/>
        <v>2070</v>
      </c>
      <c r="K132" s="58">
        <f t="shared" si="95"/>
        <v>15600</v>
      </c>
      <c r="L132" s="58">
        <f t="shared" si="95"/>
        <v>2070</v>
      </c>
    </row>
    <row r="133" spans="1:12" ht="33" x14ac:dyDescent="0.25">
      <c r="A133" s="104" t="s">
        <v>98</v>
      </c>
      <c r="B133" s="104" t="s">
        <v>99</v>
      </c>
      <c r="C133" s="59">
        <f>SUM(C134:C135)</f>
        <v>102502</v>
      </c>
      <c r="D133" s="59">
        <f t="shared" ref="D133:L133" si="96">SUM(D134:D135)</f>
        <v>13604.353308115999</v>
      </c>
      <c r="E133" s="59">
        <f t="shared" si="96"/>
        <v>15600</v>
      </c>
      <c r="F133" s="59">
        <f t="shared" si="96"/>
        <v>2070.4758112681661</v>
      </c>
      <c r="G133" s="59">
        <f t="shared" si="96"/>
        <v>15600</v>
      </c>
      <c r="H133" s="59">
        <f t="shared" si="96"/>
        <v>2070</v>
      </c>
      <c r="I133" s="59">
        <f t="shared" si="96"/>
        <v>15600</v>
      </c>
      <c r="J133" s="59">
        <f t="shared" si="96"/>
        <v>2070</v>
      </c>
      <c r="K133" s="59">
        <f t="shared" si="96"/>
        <v>15600</v>
      </c>
      <c r="L133" s="59">
        <f t="shared" si="96"/>
        <v>2070</v>
      </c>
    </row>
    <row r="134" spans="1:12" ht="23.25" x14ac:dyDescent="0.25">
      <c r="A134" s="80">
        <v>31</v>
      </c>
      <c r="B134" s="105" t="s">
        <v>25</v>
      </c>
      <c r="C134" s="119">
        <v>102502</v>
      </c>
      <c r="D134" s="225">
        <f t="shared" ref="D134" si="97">C134/7.5345</f>
        <v>13604.353308115999</v>
      </c>
      <c r="E134" s="226">
        <v>0</v>
      </c>
      <c r="F134" s="225">
        <f t="shared" ref="F134:F135" si="98">E134/7.5345</f>
        <v>0</v>
      </c>
      <c r="G134" s="226"/>
      <c r="H134" s="226"/>
      <c r="I134" s="226"/>
      <c r="J134" s="226"/>
      <c r="K134" s="226"/>
      <c r="L134" s="226"/>
    </row>
    <row r="135" spans="1:12" ht="23.25" x14ac:dyDescent="0.25">
      <c r="A135" s="99">
        <v>32</v>
      </c>
      <c r="B135" s="77" t="s">
        <v>39</v>
      </c>
      <c r="C135" s="51">
        <v>0</v>
      </c>
      <c r="D135" s="271">
        <f>C135/7.5345</f>
        <v>0</v>
      </c>
      <c r="E135" s="226">
        <v>15600</v>
      </c>
      <c r="F135" s="225">
        <f t="shared" si="98"/>
        <v>2070.4758112681661</v>
      </c>
      <c r="G135" s="226">
        <v>15600</v>
      </c>
      <c r="H135" s="226">
        <v>2070</v>
      </c>
      <c r="I135" s="226">
        <v>15600</v>
      </c>
      <c r="J135" s="226">
        <v>2070</v>
      </c>
      <c r="K135" s="226">
        <v>15600</v>
      </c>
      <c r="L135" s="226">
        <v>2070</v>
      </c>
    </row>
    <row r="136" spans="1:12" x14ac:dyDescent="0.25">
      <c r="A136" s="154"/>
      <c r="B136" s="155"/>
      <c r="C136" s="53"/>
      <c r="D136" s="139"/>
      <c r="E136" s="136"/>
      <c r="F136" s="136"/>
      <c r="G136" s="136"/>
      <c r="H136" s="136"/>
      <c r="I136" s="136"/>
      <c r="J136" s="136"/>
      <c r="K136" s="136"/>
      <c r="L136" s="136"/>
    </row>
    <row r="137" spans="1:12" ht="33" x14ac:dyDescent="0.25">
      <c r="A137" s="102" t="s">
        <v>168</v>
      </c>
      <c r="B137" s="116" t="s">
        <v>169</v>
      </c>
      <c r="C137" s="60">
        <f t="shared" ref="C137:L138" si="99">SUM(C138)</f>
        <v>0</v>
      </c>
      <c r="D137" s="131">
        <f t="shared" si="99"/>
        <v>0</v>
      </c>
      <c r="E137" s="131">
        <f t="shared" si="99"/>
        <v>200</v>
      </c>
      <c r="F137" s="131">
        <f t="shared" si="99"/>
        <v>26.54456168292521</v>
      </c>
      <c r="G137" s="131">
        <f t="shared" si="99"/>
        <v>0</v>
      </c>
      <c r="H137" s="131">
        <f t="shared" si="99"/>
        <v>0</v>
      </c>
      <c r="I137" s="131">
        <f t="shared" si="99"/>
        <v>0</v>
      </c>
      <c r="J137" s="131">
        <f t="shared" si="99"/>
        <v>0</v>
      </c>
      <c r="K137" s="131">
        <f t="shared" si="99"/>
        <v>0</v>
      </c>
      <c r="L137" s="131">
        <f t="shared" si="99"/>
        <v>0</v>
      </c>
    </row>
    <row r="138" spans="1:12" ht="43.5" x14ac:dyDescent="0.25">
      <c r="A138" s="117" t="s">
        <v>69</v>
      </c>
      <c r="B138" s="117" t="s">
        <v>143</v>
      </c>
      <c r="C138" s="58">
        <f t="shared" si="99"/>
        <v>0</v>
      </c>
      <c r="D138" s="132">
        <f t="shared" si="99"/>
        <v>0</v>
      </c>
      <c r="E138" s="132">
        <f t="shared" si="99"/>
        <v>200</v>
      </c>
      <c r="F138" s="132">
        <f t="shared" si="99"/>
        <v>26.54456168292521</v>
      </c>
      <c r="G138" s="132">
        <f t="shared" si="99"/>
        <v>0</v>
      </c>
      <c r="H138" s="132">
        <f t="shared" si="99"/>
        <v>0</v>
      </c>
      <c r="I138" s="132">
        <f t="shared" si="99"/>
        <v>0</v>
      </c>
      <c r="J138" s="132">
        <f t="shared" si="99"/>
        <v>0</v>
      </c>
      <c r="K138" s="132">
        <f t="shared" si="99"/>
        <v>0</v>
      </c>
      <c r="L138" s="132">
        <f t="shared" si="99"/>
        <v>0</v>
      </c>
    </row>
    <row r="139" spans="1:12" ht="54" x14ac:dyDescent="0.25">
      <c r="A139" s="104" t="s">
        <v>91</v>
      </c>
      <c r="B139" s="104" t="s">
        <v>145</v>
      </c>
      <c r="C139" s="59">
        <f>SUM(C140:C140)</f>
        <v>0</v>
      </c>
      <c r="D139" s="133">
        <f>SUM(D140:D140)</f>
        <v>0</v>
      </c>
      <c r="E139" s="133">
        <f t="shared" ref="E139:L139" si="100">SUM(E140:E140)</f>
        <v>200</v>
      </c>
      <c r="F139" s="133">
        <f t="shared" si="100"/>
        <v>26.54456168292521</v>
      </c>
      <c r="G139" s="133">
        <f t="shared" si="100"/>
        <v>0</v>
      </c>
      <c r="H139" s="133">
        <f t="shared" si="100"/>
        <v>0</v>
      </c>
      <c r="I139" s="133">
        <f t="shared" si="100"/>
        <v>0</v>
      </c>
      <c r="J139" s="133">
        <f t="shared" si="100"/>
        <v>0</v>
      </c>
      <c r="K139" s="133">
        <f t="shared" si="100"/>
        <v>0</v>
      </c>
      <c r="L139" s="133">
        <f t="shared" si="100"/>
        <v>0</v>
      </c>
    </row>
    <row r="140" spans="1:12" ht="23.25" x14ac:dyDescent="0.25">
      <c r="A140" s="99">
        <v>32</v>
      </c>
      <c r="B140" s="105" t="s">
        <v>39</v>
      </c>
      <c r="C140" s="51">
        <v>0</v>
      </c>
      <c r="D140" s="271">
        <f>C140/7.5345</f>
        <v>0</v>
      </c>
      <c r="E140" s="226">
        <v>200</v>
      </c>
      <c r="F140" s="225">
        <f t="shared" ref="F140" si="101">E140/7.5345</f>
        <v>26.54456168292521</v>
      </c>
      <c r="G140" s="226"/>
      <c r="H140" s="226"/>
      <c r="I140" s="226"/>
      <c r="J140" s="226"/>
      <c r="K140" s="226"/>
      <c r="L140" s="226"/>
    </row>
    <row r="141" spans="1:12" x14ac:dyDescent="0.25">
      <c r="A141" s="154"/>
      <c r="B141" s="155"/>
      <c r="C141" s="53"/>
      <c r="D141" s="139"/>
      <c r="E141" s="140"/>
      <c r="F141" s="140"/>
      <c r="G141" s="140"/>
      <c r="H141" s="140"/>
      <c r="I141" s="140"/>
      <c r="J141" s="140"/>
      <c r="K141" s="140"/>
      <c r="L141" s="140"/>
    </row>
    <row r="142" spans="1:12" ht="22.5" x14ac:dyDescent="0.25">
      <c r="A142" s="102" t="s">
        <v>124</v>
      </c>
      <c r="B142" s="116" t="s">
        <v>125</v>
      </c>
      <c r="C142" s="60">
        <f t="shared" ref="C142:L142" si="102">SUM(C143,C147,C154)</f>
        <v>6960</v>
      </c>
      <c r="D142" s="60">
        <f t="shared" si="102"/>
        <v>923.75074656579727</v>
      </c>
      <c r="E142" s="60">
        <f t="shared" si="102"/>
        <v>22824</v>
      </c>
      <c r="F142" s="60">
        <f t="shared" si="102"/>
        <v>3029.2653792554247</v>
      </c>
      <c r="G142" s="60">
        <f t="shared" si="102"/>
        <v>22000</v>
      </c>
      <c r="H142" s="60">
        <f t="shared" si="102"/>
        <v>2918</v>
      </c>
      <c r="I142" s="60">
        <f t="shared" si="102"/>
        <v>22000</v>
      </c>
      <c r="J142" s="60">
        <f t="shared" si="102"/>
        <v>2918</v>
      </c>
      <c r="K142" s="60">
        <f t="shared" si="102"/>
        <v>22000</v>
      </c>
      <c r="L142" s="60">
        <f t="shared" si="102"/>
        <v>2918</v>
      </c>
    </row>
    <row r="143" spans="1:12" ht="42" x14ac:dyDescent="0.25">
      <c r="A143" s="94" t="s">
        <v>63</v>
      </c>
      <c r="B143" s="95" t="s">
        <v>64</v>
      </c>
      <c r="C143" s="58">
        <f t="shared" ref="C143:L143" si="103">SUM(C144)</f>
        <v>6960</v>
      </c>
      <c r="D143" s="58">
        <f t="shared" si="103"/>
        <v>923.75074656579727</v>
      </c>
      <c r="E143" s="58">
        <f t="shared" si="103"/>
        <v>15824</v>
      </c>
      <c r="F143" s="58">
        <f t="shared" si="103"/>
        <v>2100.2057203530426</v>
      </c>
      <c r="G143" s="58">
        <f t="shared" si="103"/>
        <v>15000</v>
      </c>
      <c r="H143" s="58">
        <f t="shared" si="103"/>
        <v>1990</v>
      </c>
      <c r="I143" s="58">
        <f t="shared" si="103"/>
        <v>15000</v>
      </c>
      <c r="J143" s="58">
        <f t="shared" si="103"/>
        <v>1990</v>
      </c>
      <c r="K143" s="58">
        <f t="shared" si="103"/>
        <v>15000</v>
      </c>
      <c r="L143" s="58">
        <f t="shared" si="103"/>
        <v>1990</v>
      </c>
    </row>
    <row r="144" spans="1:12" ht="42" x14ac:dyDescent="0.25">
      <c r="A144" s="97" t="s">
        <v>79</v>
      </c>
      <c r="B144" s="98" t="s">
        <v>67</v>
      </c>
      <c r="C144" s="59">
        <f>SUM(C145:C146)</f>
        <v>6960</v>
      </c>
      <c r="D144" s="59">
        <f t="shared" ref="D144:L144" si="104">SUM(D145:D146)</f>
        <v>923.75074656579727</v>
      </c>
      <c r="E144" s="59">
        <f t="shared" si="104"/>
        <v>15824</v>
      </c>
      <c r="F144" s="59">
        <f t="shared" si="104"/>
        <v>2100.2057203530426</v>
      </c>
      <c r="G144" s="59">
        <f t="shared" si="104"/>
        <v>15000</v>
      </c>
      <c r="H144" s="59">
        <f t="shared" si="104"/>
        <v>1990</v>
      </c>
      <c r="I144" s="59">
        <f t="shared" si="104"/>
        <v>15000</v>
      </c>
      <c r="J144" s="59">
        <f t="shared" si="104"/>
        <v>1990</v>
      </c>
      <c r="K144" s="59">
        <f t="shared" si="104"/>
        <v>15000</v>
      </c>
      <c r="L144" s="59">
        <f t="shared" si="104"/>
        <v>1990</v>
      </c>
    </row>
    <row r="145" spans="1:12" ht="23.25" x14ac:dyDescent="0.25">
      <c r="A145" s="99">
        <v>32</v>
      </c>
      <c r="B145" s="77" t="s">
        <v>39</v>
      </c>
      <c r="C145" s="51">
        <v>6960</v>
      </c>
      <c r="D145" s="225">
        <f>C145/7.5345</f>
        <v>923.75074656579727</v>
      </c>
      <c r="E145" s="226">
        <v>15000</v>
      </c>
      <c r="F145" s="225">
        <f t="shared" ref="F145:F146" si="105">E145/7.5345</f>
        <v>1990.8421262193906</v>
      </c>
      <c r="G145" s="226">
        <v>15000</v>
      </c>
      <c r="H145" s="226">
        <v>1990</v>
      </c>
      <c r="I145" s="226">
        <v>15000</v>
      </c>
      <c r="J145" s="226">
        <v>1990</v>
      </c>
      <c r="K145" s="226">
        <v>15000</v>
      </c>
      <c r="L145" s="226">
        <v>1990</v>
      </c>
    </row>
    <row r="146" spans="1:12" ht="23.25" x14ac:dyDescent="0.25">
      <c r="A146" s="141">
        <v>32</v>
      </c>
      <c r="B146" s="147" t="s">
        <v>39</v>
      </c>
      <c r="C146" s="142"/>
      <c r="D146" s="145"/>
      <c r="E146" s="144">
        <v>824</v>
      </c>
      <c r="F146" s="150">
        <f t="shared" si="105"/>
        <v>109.36359413365186</v>
      </c>
      <c r="G146" s="144"/>
      <c r="H146" s="144"/>
      <c r="I146" s="144"/>
      <c r="J146" s="144"/>
      <c r="K146" s="144"/>
      <c r="L146" s="144"/>
    </row>
    <row r="147" spans="1:12" ht="43.5" x14ac:dyDescent="0.25">
      <c r="A147" s="117" t="s">
        <v>69</v>
      </c>
      <c r="B147" s="117" t="s">
        <v>143</v>
      </c>
      <c r="C147" s="58">
        <f t="shared" ref="C147:L147" si="106">SUM(C148,C151)</f>
        <v>0</v>
      </c>
      <c r="D147" s="58">
        <f t="shared" si="106"/>
        <v>0</v>
      </c>
      <c r="E147" s="58">
        <f t="shared" si="106"/>
        <v>7000</v>
      </c>
      <c r="F147" s="58">
        <f t="shared" si="106"/>
        <v>929.05965890238235</v>
      </c>
      <c r="G147" s="58">
        <f t="shared" si="106"/>
        <v>7000</v>
      </c>
      <c r="H147" s="58">
        <f t="shared" si="106"/>
        <v>928</v>
      </c>
      <c r="I147" s="58">
        <f t="shared" si="106"/>
        <v>7000</v>
      </c>
      <c r="J147" s="58">
        <f t="shared" si="106"/>
        <v>928</v>
      </c>
      <c r="K147" s="58">
        <f t="shared" si="106"/>
        <v>7000</v>
      </c>
      <c r="L147" s="58">
        <f t="shared" si="106"/>
        <v>928</v>
      </c>
    </row>
    <row r="148" spans="1:12" ht="54" x14ac:dyDescent="0.25">
      <c r="A148" s="104" t="s">
        <v>91</v>
      </c>
      <c r="B148" s="104" t="s">
        <v>145</v>
      </c>
      <c r="C148" s="59">
        <f>SUM(C149:C149)</f>
        <v>0</v>
      </c>
      <c r="D148" s="59">
        <f t="shared" ref="D148:L148" si="107">SUM(D149:D149)</f>
        <v>0</v>
      </c>
      <c r="E148" s="59">
        <f t="shared" si="107"/>
        <v>5000</v>
      </c>
      <c r="F148" s="59">
        <f t="shared" si="107"/>
        <v>663.61404207313024</v>
      </c>
      <c r="G148" s="59">
        <f t="shared" si="107"/>
        <v>5000</v>
      </c>
      <c r="H148" s="59">
        <f t="shared" si="107"/>
        <v>663</v>
      </c>
      <c r="I148" s="59">
        <f t="shared" si="107"/>
        <v>5000</v>
      </c>
      <c r="J148" s="59">
        <f t="shared" si="107"/>
        <v>663</v>
      </c>
      <c r="K148" s="59">
        <f t="shared" si="107"/>
        <v>5000</v>
      </c>
      <c r="L148" s="59">
        <f t="shared" si="107"/>
        <v>663</v>
      </c>
    </row>
    <row r="149" spans="1:12" ht="23.25" x14ac:dyDescent="0.25">
      <c r="A149" s="99">
        <v>32</v>
      </c>
      <c r="B149" s="77" t="s">
        <v>39</v>
      </c>
      <c r="C149" s="51">
        <v>0</v>
      </c>
      <c r="D149" s="271">
        <f>C149/7.5345</f>
        <v>0</v>
      </c>
      <c r="E149" s="226">
        <v>5000</v>
      </c>
      <c r="F149" s="225">
        <f t="shared" ref="F149" si="108">E149/7.5345</f>
        <v>663.61404207313024</v>
      </c>
      <c r="G149" s="226">
        <v>5000</v>
      </c>
      <c r="H149" s="226">
        <v>663</v>
      </c>
      <c r="I149" s="226">
        <v>5000</v>
      </c>
      <c r="J149" s="226">
        <v>663</v>
      </c>
      <c r="K149" s="226">
        <v>5000</v>
      </c>
      <c r="L149" s="226">
        <v>663</v>
      </c>
    </row>
    <row r="150" spans="1:12" x14ac:dyDescent="0.25">
      <c r="A150" s="118"/>
      <c r="B150" s="118"/>
      <c r="C150" s="66"/>
      <c r="D150" s="293"/>
      <c r="E150" s="136"/>
      <c r="F150" s="136"/>
      <c r="G150" s="136"/>
      <c r="H150" s="136"/>
      <c r="I150" s="136"/>
      <c r="J150" s="136"/>
      <c r="K150" s="136"/>
      <c r="L150" s="136"/>
    </row>
    <row r="151" spans="1:12" ht="21" x14ac:dyDescent="0.25">
      <c r="A151" s="97" t="s">
        <v>151</v>
      </c>
      <c r="B151" s="120" t="s">
        <v>100</v>
      </c>
      <c r="C151" s="63">
        <f>SUM(C152)</f>
        <v>0</v>
      </c>
      <c r="D151" s="63">
        <f t="shared" ref="D151:L151" si="109">SUM(D152)</f>
        <v>0</v>
      </c>
      <c r="E151" s="63">
        <f t="shared" si="109"/>
        <v>2000</v>
      </c>
      <c r="F151" s="63">
        <f t="shared" si="109"/>
        <v>265.44561682925212</v>
      </c>
      <c r="G151" s="63">
        <f t="shared" si="109"/>
        <v>2000</v>
      </c>
      <c r="H151" s="63">
        <f t="shared" si="109"/>
        <v>265</v>
      </c>
      <c r="I151" s="63">
        <f t="shared" si="109"/>
        <v>2000</v>
      </c>
      <c r="J151" s="63">
        <f t="shared" si="109"/>
        <v>265</v>
      </c>
      <c r="K151" s="63">
        <f t="shared" si="109"/>
        <v>2000</v>
      </c>
      <c r="L151" s="63">
        <f t="shared" si="109"/>
        <v>265</v>
      </c>
    </row>
    <row r="152" spans="1:12" ht="23.25" x14ac:dyDescent="0.25">
      <c r="A152" s="99">
        <v>32</v>
      </c>
      <c r="B152" s="77" t="s">
        <v>39</v>
      </c>
      <c r="C152" s="51">
        <v>0</v>
      </c>
      <c r="D152" s="271">
        <f>C152/7.5345</f>
        <v>0</v>
      </c>
      <c r="E152" s="226">
        <v>2000</v>
      </c>
      <c r="F152" s="225">
        <f t="shared" ref="F152" si="110">E152/7.5345</f>
        <v>265.44561682925212</v>
      </c>
      <c r="G152" s="226">
        <v>2000</v>
      </c>
      <c r="H152" s="226">
        <v>265</v>
      </c>
      <c r="I152" s="226">
        <v>2000</v>
      </c>
      <c r="J152" s="226">
        <v>265</v>
      </c>
      <c r="K152" s="226">
        <v>2000</v>
      </c>
      <c r="L152" s="226">
        <v>265</v>
      </c>
    </row>
    <row r="154" spans="1:12" ht="42" x14ac:dyDescent="0.25">
      <c r="A154" s="94" t="s">
        <v>80</v>
      </c>
      <c r="B154" s="95" t="s">
        <v>142</v>
      </c>
      <c r="C154" s="288">
        <f t="shared" ref="C154:L154" si="111">SUM(C155)</f>
        <v>0</v>
      </c>
      <c r="D154" s="294">
        <f t="shared" si="111"/>
        <v>0</v>
      </c>
      <c r="E154" s="294">
        <f t="shared" si="111"/>
        <v>0</v>
      </c>
      <c r="F154" s="294">
        <f t="shared" si="111"/>
        <v>0</v>
      </c>
      <c r="G154" s="294">
        <f t="shared" si="111"/>
        <v>0</v>
      </c>
      <c r="H154" s="294">
        <f t="shared" si="111"/>
        <v>0</v>
      </c>
      <c r="I154" s="294">
        <f t="shared" si="111"/>
        <v>0</v>
      </c>
      <c r="J154" s="294">
        <f t="shared" si="111"/>
        <v>0</v>
      </c>
      <c r="K154" s="294">
        <f t="shared" si="111"/>
        <v>0</v>
      </c>
      <c r="L154" s="294">
        <f t="shared" si="111"/>
        <v>0</v>
      </c>
    </row>
    <row r="155" spans="1:12" ht="21" x14ac:dyDescent="0.25">
      <c r="A155" s="97" t="s">
        <v>82</v>
      </c>
      <c r="B155" s="98" t="s">
        <v>83</v>
      </c>
      <c r="C155" s="289">
        <f t="shared" ref="C155:D155" si="112">SUM(C157)</f>
        <v>0</v>
      </c>
      <c r="D155" s="295">
        <f t="shared" si="112"/>
        <v>0</v>
      </c>
      <c r="E155" s="295">
        <f t="shared" ref="E155:L155" si="113">SUM(E157)</f>
        <v>0</v>
      </c>
      <c r="F155" s="295">
        <f t="shared" si="113"/>
        <v>0</v>
      </c>
      <c r="G155" s="295">
        <f t="shared" si="113"/>
        <v>0</v>
      </c>
      <c r="H155" s="295">
        <f t="shared" si="113"/>
        <v>0</v>
      </c>
      <c r="I155" s="295">
        <f t="shared" si="113"/>
        <v>0</v>
      </c>
      <c r="J155" s="295">
        <f t="shared" si="113"/>
        <v>0</v>
      </c>
      <c r="K155" s="295">
        <f t="shared" si="113"/>
        <v>0</v>
      </c>
      <c r="L155" s="295">
        <f t="shared" si="113"/>
        <v>0</v>
      </c>
    </row>
    <row r="156" spans="1:12" x14ac:dyDescent="0.25"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</row>
    <row r="157" spans="1:12" ht="34.5" x14ac:dyDescent="0.25">
      <c r="A157" s="76">
        <v>42</v>
      </c>
      <c r="B157" s="111" t="s">
        <v>190</v>
      </c>
      <c r="C157" s="297">
        <v>0</v>
      </c>
      <c r="D157" s="170">
        <f>C157/7.5345</f>
        <v>0</v>
      </c>
      <c r="E157" s="278"/>
      <c r="F157" s="188">
        <f t="shared" ref="F157" si="114">E157/7.5345</f>
        <v>0</v>
      </c>
      <c r="G157" s="278"/>
      <c r="H157" s="278"/>
      <c r="I157" s="278"/>
      <c r="J157" s="278"/>
      <c r="K157" s="278"/>
      <c r="L157" s="278"/>
    </row>
    <row r="158" spans="1:12" x14ac:dyDescent="0.25">
      <c r="A158" s="83"/>
      <c r="B158" s="149"/>
      <c r="C158" s="299"/>
      <c r="D158" s="300"/>
      <c r="E158" s="301"/>
      <c r="F158" s="205"/>
      <c r="G158" s="301"/>
      <c r="H158" s="301"/>
      <c r="I158" s="301"/>
      <c r="J158" s="301"/>
      <c r="K158" s="301"/>
      <c r="L158" s="301"/>
    </row>
    <row r="159" spans="1:12" ht="22.5" x14ac:dyDescent="0.25">
      <c r="A159" s="74" t="s">
        <v>101</v>
      </c>
      <c r="B159" s="121" t="s">
        <v>126</v>
      </c>
      <c r="C159" s="168">
        <f t="shared" ref="C159:L159" si="115">SUM(C160)</f>
        <v>1151</v>
      </c>
      <c r="D159" s="298">
        <f t="shared" si="115"/>
        <v>152.76395248523457</v>
      </c>
      <c r="E159" s="298">
        <f t="shared" si="115"/>
        <v>17500</v>
      </c>
      <c r="F159" s="298">
        <f t="shared" si="115"/>
        <v>2322.649147255956</v>
      </c>
      <c r="G159" s="298">
        <f t="shared" si="115"/>
        <v>17500</v>
      </c>
      <c r="H159" s="298">
        <f t="shared" si="115"/>
        <v>2322</v>
      </c>
      <c r="I159" s="298">
        <f t="shared" si="115"/>
        <v>17500</v>
      </c>
      <c r="J159" s="298">
        <f t="shared" si="115"/>
        <v>2322</v>
      </c>
      <c r="K159" s="298">
        <f t="shared" si="115"/>
        <v>17500</v>
      </c>
      <c r="L159" s="298">
        <f t="shared" si="115"/>
        <v>2322</v>
      </c>
    </row>
    <row r="160" spans="1:12" ht="42" x14ac:dyDescent="0.25">
      <c r="A160" s="94" t="s">
        <v>80</v>
      </c>
      <c r="B160" s="95" t="s">
        <v>142</v>
      </c>
      <c r="C160" s="288">
        <f t="shared" ref="C160:L160" si="116">SUM(C161)</f>
        <v>1151</v>
      </c>
      <c r="D160" s="294">
        <f t="shared" si="116"/>
        <v>152.76395248523457</v>
      </c>
      <c r="E160" s="294">
        <f t="shared" si="116"/>
        <v>17500</v>
      </c>
      <c r="F160" s="294">
        <f t="shared" si="116"/>
        <v>2322.649147255956</v>
      </c>
      <c r="G160" s="294">
        <f t="shared" si="116"/>
        <v>17500</v>
      </c>
      <c r="H160" s="294">
        <f t="shared" si="116"/>
        <v>2322</v>
      </c>
      <c r="I160" s="294">
        <f t="shared" si="116"/>
        <v>17500</v>
      </c>
      <c r="J160" s="294">
        <f t="shared" si="116"/>
        <v>2322</v>
      </c>
      <c r="K160" s="294">
        <f t="shared" si="116"/>
        <v>17500</v>
      </c>
      <c r="L160" s="294">
        <f t="shared" si="116"/>
        <v>2322</v>
      </c>
    </row>
    <row r="161" spans="1:12" ht="21" x14ac:dyDescent="0.25">
      <c r="A161" s="97" t="s">
        <v>82</v>
      </c>
      <c r="B161" s="98" t="s">
        <v>83</v>
      </c>
      <c r="C161" s="289">
        <f>SUM(C162:C162)</f>
        <v>1151</v>
      </c>
      <c r="D161" s="295">
        <f>SUM(D162:D162)</f>
        <v>152.76395248523457</v>
      </c>
      <c r="E161" s="295">
        <f t="shared" ref="E161:L161" si="117">SUM(E162:E162)</f>
        <v>17500</v>
      </c>
      <c r="F161" s="295">
        <f t="shared" si="117"/>
        <v>2322.649147255956</v>
      </c>
      <c r="G161" s="295">
        <f t="shared" si="117"/>
        <v>17500</v>
      </c>
      <c r="H161" s="295">
        <f t="shared" si="117"/>
        <v>2322</v>
      </c>
      <c r="I161" s="295">
        <f t="shared" si="117"/>
        <v>17500</v>
      </c>
      <c r="J161" s="295">
        <f t="shared" si="117"/>
        <v>2322</v>
      </c>
      <c r="K161" s="295">
        <f t="shared" si="117"/>
        <v>17500</v>
      </c>
      <c r="L161" s="295">
        <f t="shared" si="117"/>
        <v>2322</v>
      </c>
    </row>
    <row r="162" spans="1:12" ht="34.5" x14ac:dyDescent="0.25">
      <c r="A162" s="76">
        <v>42</v>
      </c>
      <c r="B162" s="111" t="s">
        <v>190</v>
      </c>
      <c r="C162" s="51">
        <v>1151</v>
      </c>
      <c r="D162" s="271">
        <f>C162/7.5345</f>
        <v>152.76395248523457</v>
      </c>
      <c r="E162" s="226">
        <v>17500</v>
      </c>
      <c r="F162" s="225">
        <f t="shared" ref="F162" si="118">E162/7.5345</f>
        <v>2322.649147255956</v>
      </c>
      <c r="G162" s="226">
        <v>17500</v>
      </c>
      <c r="H162" s="226">
        <v>2322</v>
      </c>
      <c r="I162" s="226">
        <v>17500</v>
      </c>
      <c r="J162" s="226">
        <v>2322</v>
      </c>
      <c r="K162" s="226">
        <v>17500</v>
      </c>
      <c r="L162" s="226">
        <v>2322</v>
      </c>
    </row>
    <row r="163" spans="1:12" x14ac:dyDescent="0.25">
      <c r="A163" s="47"/>
      <c r="B163" s="47"/>
      <c r="C163" s="281"/>
      <c r="D163" s="281"/>
      <c r="E163" s="136"/>
      <c r="F163" s="136"/>
      <c r="G163" s="136"/>
      <c r="H163" s="136"/>
      <c r="I163" s="136"/>
      <c r="J163" s="136"/>
      <c r="K163" s="136"/>
      <c r="L163" s="136"/>
    </row>
    <row r="164" spans="1:12" ht="43.5" x14ac:dyDescent="0.25">
      <c r="A164" s="102" t="s">
        <v>102</v>
      </c>
      <c r="B164" s="116" t="s">
        <v>152</v>
      </c>
      <c r="C164" s="60">
        <f t="shared" ref="C164:L164" si="119">SUM(C165,C169)</f>
        <v>1364</v>
      </c>
      <c r="D164" s="60">
        <f t="shared" si="119"/>
        <v>181.03391067754993</v>
      </c>
      <c r="E164" s="60">
        <f t="shared" si="119"/>
        <v>5099</v>
      </c>
      <c r="F164" s="60">
        <f t="shared" si="119"/>
        <v>676.75360010617828</v>
      </c>
      <c r="G164" s="60">
        <f t="shared" si="119"/>
        <v>6000</v>
      </c>
      <c r="H164" s="60">
        <f t="shared" si="119"/>
        <v>795</v>
      </c>
      <c r="I164" s="60">
        <f t="shared" si="119"/>
        <v>6000</v>
      </c>
      <c r="J164" s="60">
        <f t="shared" si="119"/>
        <v>795</v>
      </c>
      <c r="K164" s="60">
        <f t="shared" si="119"/>
        <v>6000</v>
      </c>
      <c r="L164" s="60">
        <f t="shared" si="119"/>
        <v>795</v>
      </c>
    </row>
    <row r="165" spans="1:12" ht="42" x14ac:dyDescent="0.25">
      <c r="A165" s="94" t="s">
        <v>63</v>
      </c>
      <c r="B165" s="95" t="s">
        <v>64</v>
      </c>
      <c r="C165" s="58">
        <f t="shared" ref="C165:L165" si="120">SUM(C166)</f>
        <v>0</v>
      </c>
      <c r="D165" s="58">
        <f t="shared" si="120"/>
        <v>0</v>
      </c>
      <c r="E165" s="58">
        <f t="shared" si="120"/>
        <v>3099</v>
      </c>
      <c r="F165" s="58">
        <f t="shared" si="120"/>
        <v>411.30798327692617</v>
      </c>
      <c r="G165" s="58">
        <f t="shared" si="120"/>
        <v>2000</v>
      </c>
      <c r="H165" s="58">
        <f t="shared" si="120"/>
        <v>265</v>
      </c>
      <c r="I165" s="58">
        <f t="shared" si="120"/>
        <v>2000</v>
      </c>
      <c r="J165" s="58">
        <f t="shared" si="120"/>
        <v>265</v>
      </c>
      <c r="K165" s="58">
        <f t="shared" si="120"/>
        <v>2000</v>
      </c>
      <c r="L165" s="58">
        <f t="shared" si="120"/>
        <v>265</v>
      </c>
    </row>
    <row r="166" spans="1:12" ht="42" x14ac:dyDescent="0.25">
      <c r="A166" s="97" t="s">
        <v>79</v>
      </c>
      <c r="B166" s="98" t="s">
        <v>67</v>
      </c>
      <c r="C166" s="59">
        <f>SUM(C167:C168)</f>
        <v>0</v>
      </c>
      <c r="D166" s="59">
        <f t="shared" ref="D166:L166" si="121">SUM(D167:D168)</f>
        <v>0</v>
      </c>
      <c r="E166" s="59">
        <f t="shared" si="121"/>
        <v>3099</v>
      </c>
      <c r="F166" s="59">
        <f t="shared" si="121"/>
        <v>411.30798327692617</v>
      </c>
      <c r="G166" s="59">
        <f t="shared" si="121"/>
        <v>2000</v>
      </c>
      <c r="H166" s="59">
        <f t="shared" si="121"/>
        <v>265</v>
      </c>
      <c r="I166" s="59">
        <f t="shared" si="121"/>
        <v>2000</v>
      </c>
      <c r="J166" s="59">
        <f t="shared" si="121"/>
        <v>265</v>
      </c>
      <c r="K166" s="59">
        <f t="shared" si="121"/>
        <v>2000</v>
      </c>
      <c r="L166" s="59">
        <f t="shared" si="121"/>
        <v>265</v>
      </c>
    </row>
    <row r="167" spans="1:12" ht="23.25" x14ac:dyDescent="0.25">
      <c r="A167" s="99">
        <v>32</v>
      </c>
      <c r="B167" s="77" t="s">
        <v>39</v>
      </c>
      <c r="C167" s="51">
        <v>0</v>
      </c>
      <c r="D167" s="271">
        <f>C167/7.5345</f>
        <v>0</v>
      </c>
      <c r="E167" s="226">
        <v>2000</v>
      </c>
      <c r="F167" s="225">
        <f t="shared" ref="F167:F168" si="122">E167/7.5345</f>
        <v>265.44561682925212</v>
      </c>
      <c r="G167" s="226">
        <v>2000</v>
      </c>
      <c r="H167" s="226">
        <v>265</v>
      </c>
      <c r="I167" s="226">
        <v>2000</v>
      </c>
      <c r="J167" s="226">
        <v>265</v>
      </c>
      <c r="K167" s="226">
        <v>2000</v>
      </c>
      <c r="L167" s="226">
        <v>265</v>
      </c>
    </row>
    <row r="168" spans="1:12" ht="23.25" x14ac:dyDescent="0.25">
      <c r="A168" s="141">
        <v>32</v>
      </c>
      <c r="B168" s="147" t="s">
        <v>39</v>
      </c>
      <c r="C168" s="142"/>
      <c r="D168" s="143"/>
      <c r="E168" s="144">
        <v>1099</v>
      </c>
      <c r="F168" s="150">
        <f t="shared" si="122"/>
        <v>145.86236644767402</v>
      </c>
      <c r="G168" s="144"/>
      <c r="H168" s="144"/>
      <c r="I168" s="144"/>
      <c r="J168" s="144"/>
      <c r="K168" s="144"/>
      <c r="L168" s="144"/>
    </row>
    <row r="169" spans="1:12" ht="42" x14ac:dyDescent="0.25">
      <c r="A169" s="94" t="s">
        <v>80</v>
      </c>
      <c r="B169" s="95" t="s">
        <v>142</v>
      </c>
      <c r="C169" s="64">
        <f t="shared" ref="C169:L169" si="123">SUM(C170)</f>
        <v>1364</v>
      </c>
      <c r="D169" s="135">
        <f t="shared" si="123"/>
        <v>181.03391067754993</v>
      </c>
      <c r="E169" s="135">
        <f t="shared" si="123"/>
        <v>2000</v>
      </c>
      <c r="F169" s="135">
        <f t="shared" si="123"/>
        <v>265.44561682925212</v>
      </c>
      <c r="G169" s="135">
        <f t="shared" si="123"/>
        <v>4000</v>
      </c>
      <c r="H169" s="135">
        <f t="shared" si="123"/>
        <v>530</v>
      </c>
      <c r="I169" s="135">
        <f t="shared" si="123"/>
        <v>4000</v>
      </c>
      <c r="J169" s="135">
        <f t="shared" si="123"/>
        <v>530</v>
      </c>
      <c r="K169" s="135">
        <f t="shared" si="123"/>
        <v>4000</v>
      </c>
      <c r="L169" s="135">
        <f t="shared" si="123"/>
        <v>530</v>
      </c>
    </row>
    <row r="170" spans="1:12" ht="21" x14ac:dyDescent="0.25">
      <c r="A170" s="97" t="s">
        <v>82</v>
      </c>
      <c r="B170" s="98" t="s">
        <v>83</v>
      </c>
      <c r="C170" s="63">
        <f t="shared" ref="C170:D170" si="124">SUM(C171)</f>
        <v>1364</v>
      </c>
      <c r="D170" s="134">
        <f t="shared" si="124"/>
        <v>181.03391067754993</v>
      </c>
      <c r="E170" s="134">
        <f t="shared" ref="E170:L170" si="125">SUM(E171)</f>
        <v>2000</v>
      </c>
      <c r="F170" s="134">
        <f t="shared" si="125"/>
        <v>265.44561682925212</v>
      </c>
      <c r="G170" s="134">
        <f t="shared" si="125"/>
        <v>4000</v>
      </c>
      <c r="H170" s="134">
        <f t="shared" si="125"/>
        <v>530</v>
      </c>
      <c r="I170" s="134">
        <f t="shared" si="125"/>
        <v>4000</v>
      </c>
      <c r="J170" s="134">
        <f t="shared" si="125"/>
        <v>530</v>
      </c>
      <c r="K170" s="134">
        <f t="shared" si="125"/>
        <v>4000</v>
      </c>
      <c r="L170" s="134">
        <f t="shared" si="125"/>
        <v>530</v>
      </c>
    </row>
    <row r="171" spans="1:12" ht="34.5" x14ac:dyDescent="0.25">
      <c r="A171" s="76">
        <v>42</v>
      </c>
      <c r="B171" s="111" t="s">
        <v>190</v>
      </c>
      <c r="C171" s="51">
        <v>1364</v>
      </c>
      <c r="D171" s="225">
        <f>C171/7.5345</f>
        <v>181.03391067754993</v>
      </c>
      <c r="E171" s="226">
        <v>2000</v>
      </c>
      <c r="F171" s="225">
        <f t="shared" ref="F171" si="126">E171/7.5345</f>
        <v>265.44561682925212</v>
      </c>
      <c r="G171" s="226">
        <v>4000</v>
      </c>
      <c r="H171" s="226">
        <v>530</v>
      </c>
      <c r="I171" s="226">
        <v>4000</v>
      </c>
      <c r="J171" s="226">
        <v>530</v>
      </c>
      <c r="K171" s="226">
        <v>4000</v>
      </c>
      <c r="L171" s="226">
        <v>530</v>
      </c>
    </row>
    <row r="172" spans="1:12" x14ac:dyDescent="0.25">
      <c r="A172" s="67"/>
      <c r="B172" s="68"/>
      <c r="C172" s="69"/>
      <c r="D172" s="69"/>
    </row>
    <row r="173" spans="1:12" ht="26.25" x14ac:dyDescent="0.25">
      <c r="A173" s="268">
        <v>4</v>
      </c>
      <c r="B173" s="269" t="s">
        <v>248</v>
      </c>
      <c r="C173" s="270">
        <f t="shared" ref="C173:L173" si="127">SUM(C171,C162,C157,C112,C82,C71,C60,C59,C44)</f>
        <v>84731</v>
      </c>
      <c r="D173" s="270">
        <f t="shared" si="127"/>
        <v>11245.736279779678</v>
      </c>
      <c r="E173" s="270">
        <f t="shared" si="127"/>
        <v>145972</v>
      </c>
      <c r="F173" s="270">
        <f t="shared" si="127"/>
        <v>19373.813789899792</v>
      </c>
      <c r="G173" s="270">
        <f t="shared" si="127"/>
        <v>169500</v>
      </c>
      <c r="H173" s="270">
        <f t="shared" si="127"/>
        <v>22494</v>
      </c>
      <c r="I173" s="270">
        <f t="shared" si="127"/>
        <v>169500</v>
      </c>
      <c r="J173" s="270">
        <f t="shared" si="127"/>
        <v>22494</v>
      </c>
      <c r="K173" s="270">
        <f t="shared" si="127"/>
        <v>169500</v>
      </c>
      <c r="L173" s="270">
        <f t="shared" si="127"/>
        <v>22494</v>
      </c>
    </row>
    <row r="175" spans="1:12" x14ac:dyDescent="0.25">
      <c r="A175" s="241"/>
      <c r="B175" s="241" t="s">
        <v>208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Q10" sqref="Q10"/>
    </sheetView>
  </sheetViews>
  <sheetFormatPr defaultRowHeight="15" x14ac:dyDescent="0.25"/>
  <cols>
    <col min="1" max="1" width="12.140625" customWidth="1"/>
    <col min="2" max="2" width="13.7109375" customWidth="1"/>
    <col min="3" max="3" width="11.85546875" customWidth="1"/>
    <col min="4" max="4" width="10.28515625" customWidth="1"/>
    <col min="5" max="5" width="11.5703125" customWidth="1"/>
    <col min="6" max="6" width="10.140625" customWidth="1"/>
    <col min="7" max="7" width="10.7109375" customWidth="1"/>
    <col min="9" max="9" width="10.28515625" customWidth="1"/>
    <col min="10" max="10" width="10" customWidth="1"/>
    <col min="11" max="11" width="9.5703125" customWidth="1"/>
    <col min="12" max="12" width="10.5703125" customWidth="1"/>
  </cols>
  <sheetData>
    <row r="1" spans="1:12" x14ac:dyDescent="0.25">
      <c r="A1" t="s">
        <v>103</v>
      </c>
      <c r="C1" s="46"/>
      <c r="D1" s="46"/>
    </row>
    <row r="2" spans="1:12" x14ac:dyDescent="0.25">
      <c r="A2" t="s">
        <v>104</v>
      </c>
      <c r="C2" s="46"/>
      <c r="D2" s="46"/>
    </row>
    <row r="3" spans="1:12" x14ac:dyDescent="0.25">
      <c r="A3" t="s">
        <v>105</v>
      </c>
      <c r="C3" s="46"/>
      <c r="D3" s="46"/>
    </row>
    <row r="4" spans="1:12" x14ac:dyDescent="0.25">
      <c r="A4" s="48"/>
      <c r="B4" s="49"/>
      <c r="C4" s="50"/>
      <c r="D4" s="50"/>
    </row>
    <row r="5" spans="1:12" ht="24" thickBot="1" x14ac:dyDescent="0.3">
      <c r="A5" s="48"/>
      <c r="B5" s="49" t="s">
        <v>106</v>
      </c>
      <c r="C5" s="50"/>
      <c r="D5" s="50"/>
    </row>
    <row r="6" spans="1:12" ht="40.5" thickTop="1" thickBot="1" x14ac:dyDescent="0.3">
      <c r="A6" s="70" t="s">
        <v>107</v>
      </c>
      <c r="B6" s="71" t="s">
        <v>108</v>
      </c>
      <c r="C6" s="128" t="s">
        <v>172</v>
      </c>
      <c r="D6" s="128" t="s">
        <v>173</v>
      </c>
      <c r="E6" s="129" t="s">
        <v>153</v>
      </c>
      <c r="F6" s="129" t="s">
        <v>154</v>
      </c>
      <c r="G6" s="129" t="s">
        <v>155</v>
      </c>
      <c r="H6" s="129" t="s">
        <v>156</v>
      </c>
      <c r="I6" s="129" t="s">
        <v>157</v>
      </c>
      <c r="J6" s="129" t="s">
        <v>158</v>
      </c>
      <c r="K6" s="129" t="s">
        <v>159</v>
      </c>
      <c r="L6" s="130" t="s">
        <v>160</v>
      </c>
    </row>
    <row r="7" spans="1:12" ht="22.5" thickTop="1" thickBot="1" x14ac:dyDescent="0.3">
      <c r="A7" s="124"/>
      <c r="B7" s="125" t="s">
        <v>106</v>
      </c>
      <c r="C7" s="126">
        <f t="shared" ref="C7:L7" si="0">SUM(C8,C15)</f>
        <v>7049510</v>
      </c>
      <c r="D7" s="127">
        <f t="shared" si="0"/>
        <v>935630.76514699042</v>
      </c>
      <c r="E7" s="127">
        <f t="shared" si="0"/>
        <v>8723434</v>
      </c>
      <c r="F7" s="127">
        <f t="shared" si="0"/>
        <v>1157798.6594996352</v>
      </c>
      <c r="G7" s="127">
        <f t="shared" si="0"/>
        <v>8597457</v>
      </c>
      <c r="H7" s="127">
        <f t="shared" si="0"/>
        <v>1141076.0631760568</v>
      </c>
      <c r="I7" s="127">
        <f t="shared" si="0"/>
        <v>8597457</v>
      </c>
      <c r="J7" s="127">
        <f t="shared" si="0"/>
        <v>1141076.0631760568</v>
      </c>
      <c r="K7" s="127">
        <f t="shared" si="0"/>
        <v>8597457</v>
      </c>
      <c r="L7" s="314">
        <f t="shared" si="0"/>
        <v>1141076.0631760568</v>
      </c>
    </row>
    <row r="8" spans="1:12" ht="23.25" thickTop="1" x14ac:dyDescent="0.25">
      <c r="A8" s="72" t="s">
        <v>109</v>
      </c>
      <c r="B8" s="73" t="s">
        <v>110</v>
      </c>
      <c r="C8" s="181">
        <f>SUM(C9+C12)</f>
        <v>1062030</v>
      </c>
      <c r="D8" s="182">
        <f>SUM(D9+D12)</f>
        <v>140955.60422058532</v>
      </c>
      <c r="E8" s="182">
        <f t="shared" ref="E8:L8" si="1">SUM(E9+E12)</f>
        <v>1861797</v>
      </c>
      <c r="F8" s="182">
        <f t="shared" si="1"/>
        <v>247102.92653792555</v>
      </c>
      <c r="G8" s="182">
        <f t="shared" si="1"/>
        <v>1528945</v>
      </c>
      <c r="H8" s="182">
        <f t="shared" si="1"/>
        <v>202931</v>
      </c>
      <c r="I8" s="182">
        <f t="shared" si="1"/>
        <v>1528945</v>
      </c>
      <c r="J8" s="182">
        <f t="shared" si="1"/>
        <v>202931</v>
      </c>
      <c r="K8" s="182">
        <f t="shared" si="1"/>
        <v>1528945</v>
      </c>
      <c r="L8" s="182">
        <f t="shared" si="1"/>
        <v>202931</v>
      </c>
    </row>
    <row r="9" spans="1:12" ht="33" x14ac:dyDescent="0.25">
      <c r="A9" s="74" t="s">
        <v>111</v>
      </c>
      <c r="B9" s="75" t="s">
        <v>112</v>
      </c>
      <c r="C9" s="168">
        <f>SUM(C10:C11)</f>
        <v>321848</v>
      </c>
      <c r="D9" s="168">
        <f t="shared" ref="D9:L9" si="2">SUM(D10:D11)</f>
        <v>42716.57044263056</v>
      </c>
      <c r="E9" s="168">
        <f t="shared" si="2"/>
        <v>972257</v>
      </c>
      <c r="F9" s="168">
        <f t="shared" si="2"/>
        <v>129040.67954077908</v>
      </c>
      <c r="G9" s="168">
        <f t="shared" si="2"/>
        <v>640049</v>
      </c>
      <c r="H9" s="168">
        <f t="shared" si="2"/>
        <v>84952</v>
      </c>
      <c r="I9" s="168">
        <f t="shared" si="2"/>
        <v>640049</v>
      </c>
      <c r="J9" s="168">
        <f t="shared" si="2"/>
        <v>84952</v>
      </c>
      <c r="K9" s="168">
        <f t="shared" si="2"/>
        <v>640049</v>
      </c>
      <c r="L9" s="168">
        <f t="shared" si="2"/>
        <v>84952</v>
      </c>
    </row>
    <row r="10" spans="1:12" ht="23.25" x14ac:dyDescent="0.25">
      <c r="A10" s="76">
        <v>67</v>
      </c>
      <c r="B10" s="77" t="s">
        <v>211</v>
      </c>
      <c r="C10" s="183">
        <v>321848</v>
      </c>
      <c r="D10" s="186">
        <f>C10/7.5345</f>
        <v>42716.57044263056</v>
      </c>
      <c r="E10" s="187">
        <v>972257</v>
      </c>
      <c r="F10" s="186">
        <f>E10/7.5345</f>
        <v>129040.67954077908</v>
      </c>
      <c r="G10" s="185">
        <v>617051</v>
      </c>
      <c r="H10" s="184">
        <v>81899</v>
      </c>
      <c r="I10" s="185">
        <v>617051</v>
      </c>
      <c r="J10" s="184">
        <v>81899</v>
      </c>
      <c r="K10" s="185">
        <v>617051</v>
      </c>
      <c r="L10" s="184">
        <v>81899</v>
      </c>
    </row>
    <row r="11" spans="1:12" ht="45.75" x14ac:dyDescent="0.25">
      <c r="A11" s="76">
        <v>67</v>
      </c>
      <c r="B11" s="167" t="s">
        <v>212</v>
      </c>
      <c r="C11" s="169"/>
      <c r="D11" s="186"/>
      <c r="E11" s="187"/>
      <c r="F11" s="186"/>
      <c r="G11" s="171">
        <v>22998</v>
      </c>
      <c r="H11" s="186">
        <v>3053</v>
      </c>
      <c r="I11" s="171">
        <v>22998</v>
      </c>
      <c r="J11" s="186">
        <v>3053</v>
      </c>
      <c r="K11" s="171">
        <v>22998</v>
      </c>
      <c r="L11" s="186">
        <v>3053</v>
      </c>
    </row>
    <row r="12" spans="1:12" ht="33" x14ac:dyDescent="0.25">
      <c r="A12" s="74" t="s">
        <v>77</v>
      </c>
      <c r="B12" s="75" t="s">
        <v>113</v>
      </c>
      <c r="C12" s="168">
        <f t="shared" ref="C12:L12" si="3">SUM(C13:C13)</f>
        <v>740182</v>
      </c>
      <c r="D12" s="168">
        <f t="shared" si="3"/>
        <v>98239.033777954741</v>
      </c>
      <c r="E12" s="168">
        <f t="shared" si="3"/>
        <v>889540</v>
      </c>
      <c r="F12" s="168">
        <f t="shared" si="3"/>
        <v>118062.24699714646</v>
      </c>
      <c r="G12" s="168">
        <f t="shared" si="3"/>
        <v>888896</v>
      </c>
      <c r="H12" s="168">
        <f t="shared" si="3"/>
        <v>117979</v>
      </c>
      <c r="I12" s="168">
        <f t="shared" si="3"/>
        <v>888896</v>
      </c>
      <c r="J12" s="168">
        <f t="shared" si="3"/>
        <v>117979</v>
      </c>
      <c r="K12" s="168">
        <f t="shared" si="3"/>
        <v>888896</v>
      </c>
      <c r="L12" s="168">
        <f t="shared" si="3"/>
        <v>117979</v>
      </c>
    </row>
    <row r="13" spans="1:12" ht="34.5" x14ac:dyDescent="0.25">
      <c r="A13" s="76">
        <v>67</v>
      </c>
      <c r="B13" s="77" t="s">
        <v>213</v>
      </c>
      <c r="C13" s="169">
        <v>740182</v>
      </c>
      <c r="D13" s="188">
        <f>C13/7.5345</f>
        <v>98239.033777954741</v>
      </c>
      <c r="E13" s="171">
        <v>889540</v>
      </c>
      <c r="F13" s="188">
        <f>E13/7.5345</f>
        <v>118062.24699714646</v>
      </c>
      <c r="G13" s="171">
        <v>888896</v>
      </c>
      <c r="H13" s="188">
        <v>117979</v>
      </c>
      <c r="I13" s="171">
        <v>888896</v>
      </c>
      <c r="J13" s="188">
        <v>117979</v>
      </c>
      <c r="K13" s="171">
        <v>888896</v>
      </c>
      <c r="L13" s="188">
        <v>117979</v>
      </c>
    </row>
    <row r="14" spans="1:12" x14ac:dyDescent="0.25">
      <c r="A14" s="48"/>
      <c r="B14" s="49"/>
      <c r="C14" s="50"/>
      <c r="D14" s="163"/>
      <c r="E14" s="166"/>
      <c r="F14" s="166"/>
      <c r="G14" s="166"/>
      <c r="H14" s="166"/>
      <c r="I14" s="166"/>
      <c r="J14" s="166"/>
      <c r="K14" s="166"/>
      <c r="L14" s="166"/>
    </row>
    <row r="15" spans="1:12" ht="33" x14ac:dyDescent="0.25">
      <c r="A15" s="189" t="s">
        <v>114</v>
      </c>
      <c r="B15" s="190" t="s">
        <v>115</v>
      </c>
      <c r="C15" s="191">
        <f t="shared" ref="C15:D15" si="4">SUM(C16+C21,C26,C30,C34,C37,C41,C44,C48,C51)</f>
        <v>5987480</v>
      </c>
      <c r="D15" s="191">
        <f t="shared" si="4"/>
        <v>794675.16092640511</v>
      </c>
      <c r="E15" s="191">
        <f>SUM(E16+E21,E26,E30,E34,E37,E41,E44,E48,E51)</f>
        <v>6861637</v>
      </c>
      <c r="F15" s="191">
        <f t="shared" ref="F15:L15" si="5">SUM(F16+F21,F26,F30,F34,F37,F41,F44,F48,F51)</f>
        <v>910695.73296170961</v>
      </c>
      <c r="G15" s="191">
        <f t="shared" si="5"/>
        <v>7068512</v>
      </c>
      <c r="H15" s="191">
        <f t="shared" si="5"/>
        <v>938145.06317605684</v>
      </c>
      <c r="I15" s="191">
        <f t="shared" si="5"/>
        <v>7068512</v>
      </c>
      <c r="J15" s="191">
        <f t="shared" si="5"/>
        <v>938145.06317605684</v>
      </c>
      <c r="K15" s="191">
        <f t="shared" si="5"/>
        <v>7068512</v>
      </c>
      <c r="L15" s="191">
        <f t="shared" si="5"/>
        <v>938145.06317605684</v>
      </c>
    </row>
    <row r="16" spans="1:12" ht="22.5" x14ac:dyDescent="0.25">
      <c r="A16" s="121" t="s">
        <v>86</v>
      </c>
      <c r="B16" s="75" t="s">
        <v>116</v>
      </c>
      <c r="C16" s="192">
        <f>SUM(C17:C19)</f>
        <v>5259</v>
      </c>
      <c r="D16" s="193">
        <f>SUM(D17:D19)</f>
        <v>697.98924945251838</v>
      </c>
      <c r="E16" s="194">
        <f>SUM(E17:E19)</f>
        <v>35454</v>
      </c>
      <c r="F16" s="193">
        <f t="shared" ref="F16:L16" si="6">SUM(F17:F19)</f>
        <v>4705.5544495321519</v>
      </c>
      <c r="G16" s="193">
        <f t="shared" si="6"/>
        <v>43220</v>
      </c>
      <c r="H16" s="193">
        <f t="shared" si="6"/>
        <v>5736.2797796801378</v>
      </c>
      <c r="I16" s="193">
        <f t="shared" si="6"/>
        <v>43220</v>
      </c>
      <c r="J16" s="193">
        <f t="shared" si="6"/>
        <v>5736.2797796801378</v>
      </c>
      <c r="K16" s="193">
        <f t="shared" si="6"/>
        <v>43220</v>
      </c>
      <c r="L16" s="193">
        <f t="shared" si="6"/>
        <v>5736.2797796801378</v>
      </c>
    </row>
    <row r="17" spans="1:12" ht="34.5" x14ac:dyDescent="0.25">
      <c r="A17" s="111">
        <v>64</v>
      </c>
      <c r="B17" s="77" t="s">
        <v>117</v>
      </c>
      <c r="C17" s="195">
        <v>1532</v>
      </c>
      <c r="D17" s="188">
        <f t="shared" ref="D17:H19" si="7">C17/7.5345</f>
        <v>203.3313424912071</v>
      </c>
      <c r="E17" s="171">
        <v>1600</v>
      </c>
      <c r="F17" s="188">
        <f t="shared" si="7"/>
        <v>212.35649346340168</v>
      </c>
      <c r="G17" s="171">
        <v>1600</v>
      </c>
      <c r="H17" s="188">
        <f t="shared" si="7"/>
        <v>212.35649346340168</v>
      </c>
      <c r="I17" s="171">
        <v>1600</v>
      </c>
      <c r="J17" s="188">
        <f t="shared" ref="J17:J19" si="8">I17/7.5345</f>
        <v>212.35649346340168</v>
      </c>
      <c r="K17" s="171">
        <v>1600</v>
      </c>
      <c r="L17" s="188">
        <f t="shared" ref="L17:L19" si="9">K17/7.5345</f>
        <v>212.35649346340168</v>
      </c>
    </row>
    <row r="18" spans="1:12" ht="34.5" x14ac:dyDescent="0.25">
      <c r="A18" s="82">
        <v>66</v>
      </c>
      <c r="B18" s="77" t="s">
        <v>118</v>
      </c>
      <c r="C18" s="169">
        <v>3264</v>
      </c>
      <c r="D18" s="188">
        <f t="shared" si="7"/>
        <v>433.20724666533943</v>
      </c>
      <c r="E18" s="171">
        <v>31620</v>
      </c>
      <c r="F18" s="188">
        <f t="shared" si="7"/>
        <v>4196.6952020704757</v>
      </c>
      <c r="G18" s="171">
        <v>31620</v>
      </c>
      <c r="H18" s="188">
        <f t="shared" si="7"/>
        <v>4196.6952020704757</v>
      </c>
      <c r="I18" s="171">
        <v>31620</v>
      </c>
      <c r="J18" s="188">
        <f t="shared" si="8"/>
        <v>4196.6952020704757</v>
      </c>
      <c r="K18" s="171">
        <v>31620</v>
      </c>
      <c r="L18" s="188">
        <f t="shared" si="9"/>
        <v>4196.6952020704757</v>
      </c>
    </row>
    <row r="19" spans="1:12" x14ac:dyDescent="0.25">
      <c r="A19" s="164">
        <v>92</v>
      </c>
      <c r="B19" s="147" t="s">
        <v>119</v>
      </c>
      <c r="C19" s="172">
        <v>463</v>
      </c>
      <c r="D19" s="202">
        <f t="shared" si="7"/>
        <v>61.450660295971858</v>
      </c>
      <c r="E19" s="173">
        <v>2234</v>
      </c>
      <c r="F19" s="202">
        <f t="shared" si="7"/>
        <v>296.50275399827461</v>
      </c>
      <c r="G19" s="173">
        <v>10000</v>
      </c>
      <c r="H19" s="202">
        <f t="shared" si="7"/>
        <v>1327.2280841462605</v>
      </c>
      <c r="I19" s="173">
        <v>10000</v>
      </c>
      <c r="J19" s="202">
        <f t="shared" si="8"/>
        <v>1327.2280841462605</v>
      </c>
      <c r="K19" s="173">
        <v>10000</v>
      </c>
      <c r="L19" s="202">
        <f t="shared" si="9"/>
        <v>1327.2280841462605</v>
      </c>
    </row>
    <row r="20" spans="1:12" ht="20.25" customHeight="1" x14ac:dyDescent="0.25">
      <c r="A20" s="203"/>
      <c r="B20" s="84"/>
      <c r="C20" s="204"/>
      <c r="D20" s="205"/>
      <c r="E20" s="206"/>
      <c r="F20" s="205"/>
      <c r="G20" s="206"/>
      <c r="H20" s="205"/>
      <c r="I20" s="206"/>
      <c r="J20" s="205"/>
      <c r="K20" s="206"/>
      <c r="L20" s="205"/>
    </row>
    <row r="21" spans="1:12" ht="33" x14ac:dyDescent="0.25">
      <c r="A21" s="74" t="s">
        <v>87</v>
      </c>
      <c r="B21" s="75" t="s">
        <v>88</v>
      </c>
      <c r="C21" s="168">
        <f>SUM(C22:C25)</f>
        <v>459315</v>
      </c>
      <c r="D21" s="168">
        <f t="shared" ref="D21:L21" si="10">SUM(D22:D25)</f>
        <v>60961.576746963961</v>
      </c>
      <c r="E21" s="168">
        <f t="shared" si="10"/>
        <v>680913</v>
      </c>
      <c r="F21" s="168">
        <f t="shared" si="10"/>
        <v>90372.685646028272</v>
      </c>
      <c r="G21" s="168">
        <f t="shared" si="10"/>
        <v>775164</v>
      </c>
      <c r="H21" s="168">
        <f t="shared" si="10"/>
        <v>102878.45616829253</v>
      </c>
      <c r="I21" s="168">
        <f t="shared" si="10"/>
        <v>775164</v>
      </c>
      <c r="J21" s="168">
        <f t="shared" si="10"/>
        <v>102878.45616829253</v>
      </c>
      <c r="K21" s="168">
        <f t="shared" si="10"/>
        <v>775164</v>
      </c>
      <c r="L21" s="168">
        <f t="shared" si="10"/>
        <v>102878.45616829253</v>
      </c>
    </row>
    <row r="22" spans="1:12" ht="34.5" x14ac:dyDescent="0.25">
      <c r="A22" s="82">
        <v>63</v>
      </c>
      <c r="B22" s="77" t="s">
        <v>214</v>
      </c>
      <c r="C22" s="169">
        <v>0</v>
      </c>
      <c r="D22" s="188">
        <f t="shared" ref="D22:L24" si="11">C22/7.5345</f>
        <v>0</v>
      </c>
      <c r="E22" s="171"/>
      <c r="F22" s="188">
        <f t="shared" si="11"/>
        <v>0</v>
      </c>
      <c r="G22" s="171"/>
      <c r="H22" s="188">
        <f t="shared" si="11"/>
        <v>0</v>
      </c>
      <c r="I22" s="171"/>
      <c r="J22" s="188">
        <f t="shared" si="11"/>
        <v>0</v>
      </c>
      <c r="K22" s="171"/>
      <c r="L22" s="188">
        <f t="shared" si="11"/>
        <v>0</v>
      </c>
    </row>
    <row r="23" spans="1:12" ht="57" x14ac:dyDescent="0.25">
      <c r="A23" s="82">
        <v>65</v>
      </c>
      <c r="B23" s="77" t="s">
        <v>120</v>
      </c>
      <c r="C23" s="169">
        <v>445599</v>
      </c>
      <c r="D23" s="188">
        <f t="shared" si="11"/>
        <v>59141.150706748951</v>
      </c>
      <c r="E23" s="171">
        <v>645800</v>
      </c>
      <c r="F23" s="188">
        <f t="shared" si="11"/>
        <v>85712.389674165504</v>
      </c>
      <c r="G23" s="171">
        <v>755164</v>
      </c>
      <c r="H23" s="188">
        <v>100224</v>
      </c>
      <c r="I23" s="171">
        <v>755164</v>
      </c>
      <c r="J23" s="188">
        <v>100224</v>
      </c>
      <c r="K23" s="171">
        <v>755164</v>
      </c>
      <c r="L23" s="188">
        <v>100224</v>
      </c>
    </row>
    <row r="24" spans="1:12" x14ac:dyDescent="0.25">
      <c r="A24" s="146">
        <v>92</v>
      </c>
      <c r="B24" s="147" t="s">
        <v>208</v>
      </c>
      <c r="C24" s="172">
        <v>13716</v>
      </c>
      <c r="D24" s="202">
        <f t="shared" si="11"/>
        <v>1820.4260402150107</v>
      </c>
      <c r="E24" s="173">
        <v>35113</v>
      </c>
      <c r="F24" s="202">
        <f t="shared" si="11"/>
        <v>4660.2959718627644</v>
      </c>
      <c r="G24" s="173">
        <v>20000</v>
      </c>
      <c r="H24" s="202">
        <f t="shared" si="11"/>
        <v>2654.4561682925209</v>
      </c>
      <c r="I24" s="173">
        <v>20000</v>
      </c>
      <c r="J24" s="202">
        <f t="shared" ref="J24" si="12">I24/7.5345</f>
        <v>2654.4561682925209</v>
      </c>
      <c r="K24" s="173">
        <v>20000</v>
      </c>
      <c r="L24" s="202">
        <f t="shared" ref="L24" si="13">K24/7.5345</f>
        <v>2654.4561682925209</v>
      </c>
    </row>
    <row r="25" spans="1:12" ht="23.25" customHeight="1" x14ac:dyDescent="0.25">
      <c r="A25" s="83"/>
      <c r="B25" s="84"/>
      <c r="C25" s="138"/>
      <c r="D25" s="139"/>
      <c r="E25" s="159"/>
      <c r="F25" s="159"/>
      <c r="G25" s="159"/>
      <c r="H25" s="159"/>
      <c r="I25" s="159"/>
      <c r="J25" s="159"/>
      <c r="K25" s="159"/>
      <c r="L25" s="159"/>
    </row>
    <row r="26" spans="1:12" x14ac:dyDescent="0.25">
      <c r="A26" s="74" t="s">
        <v>93</v>
      </c>
      <c r="B26" s="75" t="s">
        <v>92</v>
      </c>
      <c r="C26" s="168">
        <f>SUM(C27:C28)</f>
        <v>5404008</v>
      </c>
      <c r="D26" s="168">
        <f t="shared" ref="D26:J26" si="14">SUM(D27:D28)</f>
        <v>717235.11845510651</v>
      </c>
      <c r="E26" s="168">
        <f t="shared" si="14"/>
        <v>6078347</v>
      </c>
      <c r="F26" s="168">
        <f t="shared" si="14"/>
        <v>806735.28435861703</v>
      </c>
      <c r="G26" s="168">
        <f t="shared" si="14"/>
        <v>6038328</v>
      </c>
      <c r="H26" s="168">
        <f t="shared" si="14"/>
        <v>801424</v>
      </c>
      <c r="I26" s="168">
        <f t="shared" si="14"/>
        <v>6038328</v>
      </c>
      <c r="J26" s="168">
        <f t="shared" si="14"/>
        <v>801424</v>
      </c>
      <c r="K26" s="168">
        <f>SUM(K27:K28)</f>
        <v>6038328</v>
      </c>
      <c r="L26" s="168">
        <f t="shared" ref="L26" si="15">SUM(L27:L28)</f>
        <v>801424</v>
      </c>
    </row>
    <row r="27" spans="1:12" ht="34.5" x14ac:dyDescent="0.25">
      <c r="A27" s="76">
        <v>63</v>
      </c>
      <c r="B27" s="77" t="s">
        <v>214</v>
      </c>
      <c r="C27" s="169">
        <v>5404008</v>
      </c>
      <c r="D27" s="188">
        <f>C27/7.5345</f>
        <v>717235.11845510651</v>
      </c>
      <c r="E27" s="171">
        <v>6075243</v>
      </c>
      <c r="F27" s="188">
        <f t="shared" ref="F27:F28" si="16">E27/7.5345</f>
        <v>806323.31276129803</v>
      </c>
      <c r="G27" s="171">
        <v>6038328</v>
      </c>
      <c r="H27" s="171">
        <v>801424</v>
      </c>
      <c r="I27" s="171">
        <v>6038328</v>
      </c>
      <c r="J27" s="171">
        <v>801424</v>
      </c>
      <c r="K27" s="171">
        <v>6038328</v>
      </c>
      <c r="L27" s="171">
        <v>801424</v>
      </c>
    </row>
    <row r="28" spans="1:12" x14ac:dyDescent="0.25">
      <c r="A28" s="146">
        <v>92</v>
      </c>
      <c r="B28" s="147" t="s">
        <v>208</v>
      </c>
      <c r="C28" s="196"/>
      <c r="D28" s="197"/>
      <c r="E28" s="173">
        <v>3104</v>
      </c>
      <c r="F28" s="202">
        <f t="shared" si="16"/>
        <v>411.97159731899927</v>
      </c>
      <c r="G28" s="173"/>
      <c r="H28" s="173"/>
      <c r="I28" s="173"/>
      <c r="J28" s="173"/>
      <c r="K28" s="173"/>
      <c r="L28" s="173"/>
    </row>
    <row r="29" spans="1:12" x14ac:dyDescent="0.25">
      <c r="A29" s="177"/>
      <c r="B29" s="178"/>
      <c r="C29" s="179"/>
      <c r="D29" s="180"/>
      <c r="E29" s="176"/>
      <c r="F29" s="176"/>
      <c r="G29" s="176"/>
      <c r="H29" s="176"/>
      <c r="I29" s="176"/>
      <c r="J29" s="176"/>
      <c r="K29" s="176"/>
      <c r="L29" s="176"/>
    </row>
    <row r="30" spans="1:12" ht="33" x14ac:dyDescent="0.25">
      <c r="A30" s="121" t="s">
        <v>97</v>
      </c>
      <c r="B30" s="75" t="s">
        <v>121</v>
      </c>
      <c r="C30" s="192">
        <f>SUM(C31:C32)</f>
        <v>5000</v>
      </c>
      <c r="D30" s="192">
        <f t="shared" ref="D30:K30" si="17">SUM(D31:D32)</f>
        <v>663.61404207313024</v>
      </c>
      <c r="E30" s="192">
        <f t="shared" si="17"/>
        <v>5700</v>
      </c>
      <c r="F30" s="192">
        <f t="shared" si="17"/>
        <v>756.52000796336847</v>
      </c>
      <c r="G30" s="192">
        <f t="shared" si="17"/>
        <v>700</v>
      </c>
      <c r="H30" s="192">
        <f t="shared" si="17"/>
        <v>92.905965890238235</v>
      </c>
      <c r="I30" s="192">
        <f t="shared" si="17"/>
        <v>700</v>
      </c>
      <c r="J30" s="192">
        <f t="shared" si="17"/>
        <v>92.905965890238235</v>
      </c>
      <c r="K30" s="192">
        <f t="shared" si="17"/>
        <v>700</v>
      </c>
      <c r="L30" s="170">
        <f>K30/7.5345</f>
        <v>92.905965890238235</v>
      </c>
    </row>
    <row r="31" spans="1:12" ht="34.5" x14ac:dyDescent="0.25">
      <c r="A31" s="76">
        <v>63</v>
      </c>
      <c r="B31" s="77" t="s">
        <v>214</v>
      </c>
      <c r="C31" s="169">
        <v>5000</v>
      </c>
      <c r="D31" s="188">
        <f>C31/7.5345</f>
        <v>663.61404207313024</v>
      </c>
      <c r="E31" s="171">
        <v>700</v>
      </c>
      <c r="F31" s="188">
        <f>E31/7.5345</f>
        <v>92.905965890238235</v>
      </c>
      <c r="G31" s="171">
        <v>700</v>
      </c>
      <c r="H31" s="188">
        <f>G31/7.5345</f>
        <v>92.905965890238235</v>
      </c>
      <c r="I31" s="171">
        <v>700</v>
      </c>
      <c r="J31" s="188">
        <f>I31/7.5345</f>
        <v>92.905965890238235</v>
      </c>
      <c r="K31" s="171">
        <v>700</v>
      </c>
      <c r="L31" s="188">
        <f>K31/7.5345</f>
        <v>92.905965890238235</v>
      </c>
    </row>
    <row r="32" spans="1:12" x14ac:dyDescent="0.25">
      <c r="A32" s="146">
        <v>92</v>
      </c>
      <c r="B32" s="147" t="s">
        <v>208</v>
      </c>
      <c r="C32" s="196"/>
      <c r="D32" s="202"/>
      <c r="E32" s="173">
        <v>5000</v>
      </c>
      <c r="F32" s="202">
        <f>E32/7.5345</f>
        <v>663.61404207313024</v>
      </c>
      <c r="G32" s="198"/>
      <c r="H32" s="202"/>
      <c r="I32" s="198"/>
      <c r="J32" s="202"/>
      <c r="K32" s="173"/>
      <c r="L32" s="173"/>
    </row>
    <row r="33" spans="1:12" x14ac:dyDescent="0.25">
      <c r="A33" s="83"/>
      <c r="B33" s="84"/>
      <c r="C33" s="53"/>
      <c r="D33" s="139"/>
      <c r="E33" s="160"/>
      <c r="F33" s="139"/>
      <c r="G33" s="165"/>
      <c r="H33" s="139"/>
      <c r="I33" s="165"/>
      <c r="J33" s="139"/>
      <c r="K33" s="160"/>
      <c r="L33" s="160"/>
    </row>
    <row r="34" spans="1:12" ht="75" x14ac:dyDescent="0.25">
      <c r="A34" s="102" t="s">
        <v>210</v>
      </c>
      <c r="B34" s="116" t="s">
        <v>167</v>
      </c>
      <c r="C34" s="199">
        <f t="shared" ref="C34:L34" si="18">SUM(C35:C35)</f>
        <v>0</v>
      </c>
      <c r="D34" s="199">
        <f t="shared" si="18"/>
        <v>0</v>
      </c>
      <c r="E34" s="199">
        <f t="shared" si="18"/>
        <v>0</v>
      </c>
      <c r="F34" s="199">
        <f t="shared" si="18"/>
        <v>0</v>
      </c>
      <c r="G34" s="199">
        <f t="shared" si="18"/>
        <v>150000</v>
      </c>
      <c r="H34" s="199">
        <f t="shared" si="18"/>
        <v>19908.421262193908</v>
      </c>
      <c r="I34" s="199">
        <f t="shared" si="18"/>
        <v>150000</v>
      </c>
      <c r="J34" s="199">
        <f t="shared" si="18"/>
        <v>19908.421262193908</v>
      </c>
      <c r="K34" s="199">
        <f t="shared" si="18"/>
        <v>150000</v>
      </c>
      <c r="L34" s="199">
        <f t="shared" si="18"/>
        <v>19908.421262193908</v>
      </c>
    </row>
    <row r="35" spans="1:12" ht="34.5" x14ac:dyDescent="0.25">
      <c r="A35" s="76">
        <v>63</v>
      </c>
      <c r="B35" s="77" t="s">
        <v>214</v>
      </c>
      <c r="C35" s="169"/>
      <c r="D35" s="188">
        <f>C35/7.5345</f>
        <v>0</v>
      </c>
      <c r="E35" s="171"/>
      <c r="F35" s="188">
        <f>E35/7.5345</f>
        <v>0</v>
      </c>
      <c r="G35" s="171">
        <v>150000</v>
      </c>
      <c r="H35" s="188">
        <f>G35/7.5345</f>
        <v>19908.421262193908</v>
      </c>
      <c r="I35" s="171">
        <v>150000</v>
      </c>
      <c r="J35" s="188">
        <f>I35/7.5345</f>
        <v>19908.421262193908</v>
      </c>
      <c r="K35" s="171">
        <v>150000</v>
      </c>
      <c r="L35" s="188">
        <f>K35/7.5345</f>
        <v>19908.421262193908</v>
      </c>
    </row>
    <row r="36" spans="1:12" x14ac:dyDescent="0.25">
      <c r="A36" s="83"/>
      <c r="B36" s="84"/>
      <c r="C36" s="53"/>
      <c r="D36" s="139"/>
      <c r="E36" s="160"/>
      <c r="F36" s="139"/>
      <c r="G36" s="165"/>
      <c r="H36" s="139"/>
      <c r="I36" s="165"/>
      <c r="J36" s="139"/>
      <c r="K36" s="160"/>
      <c r="L36" s="160"/>
    </row>
    <row r="37" spans="1:12" ht="33" x14ac:dyDescent="0.25">
      <c r="A37" s="74" t="s">
        <v>122</v>
      </c>
      <c r="B37" s="75" t="s">
        <v>123</v>
      </c>
      <c r="C37" s="168">
        <f>SUM(C38:C39)</f>
        <v>102501</v>
      </c>
      <c r="D37" s="168">
        <f t="shared" ref="D37:L37" si="19">SUM(D38:D39)</f>
        <v>13604.220585307585</v>
      </c>
      <c r="E37" s="168">
        <f t="shared" si="19"/>
        <v>15600</v>
      </c>
      <c r="F37" s="168">
        <f t="shared" si="19"/>
        <v>2070.4758112681661</v>
      </c>
      <c r="G37" s="168">
        <f t="shared" si="19"/>
        <v>15600</v>
      </c>
      <c r="H37" s="168">
        <f t="shared" si="19"/>
        <v>2070</v>
      </c>
      <c r="I37" s="168">
        <f t="shared" si="19"/>
        <v>15600</v>
      </c>
      <c r="J37" s="168">
        <f t="shared" si="19"/>
        <v>2070</v>
      </c>
      <c r="K37" s="168">
        <f t="shared" si="19"/>
        <v>15600</v>
      </c>
      <c r="L37" s="168">
        <f t="shared" si="19"/>
        <v>2070</v>
      </c>
    </row>
    <row r="38" spans="1:12" ht="34.5" x14ac:dyDescent="0.25">
      <c r="A38" s="76">
        <v>63</v>
      </c>
      <c r="B38" s="77" t="s">
        <v>214</v>
      </c>
      <c r="C38" s="169"/>
      <c r="D38" s="188">
        <f t="shared" ref="D38:D39" si="20">C38/7.5345</f>
        <v>0</v>
      </c>
      <c r="E38" s="171">
        <v>15600</v>
      </c>
      <c r="F38" s="188">
        <f t="shared" ref="F38" si="21">E38/7.5345</f>
        <v>2070.4758112681661</v>
      </c>
      <c r="G38" s="171">
        <v>15600</v>
      </c>
      <c r="H38" s="171">
        <v>2070</v>
      </c>
      <c r="I38" s="171">
        <v>15600</v>
      </c>
      <c r="J38" s="171">
        <v>2070</v>
      </c>
      <c r="K38" s="171">
        <v>15600</v>
      </c>
      <c r="L38" s="171">
        <v>2070</v>
      </c>
    </row>
    <row r="39" spans="1:12" x14ac:dyDescent="0.25">
      <c r="A39" s="146">
        <v>92</v>
      </c>
      <c r="B39" s="147" t="s">
        <v>208</v>
      </c>
      <c r="C39" s="172">
        <v>102501</v>
      </c>
      <c r="D39" s="202">
        <f t="shared" si="20"/>
        <v>13604.220585307585</v>
      </c>
      <c r="E39" s="173"/>
      <c r="F39" s="173"/>
      <c r="G39" s="202">
        <f t="shared" ref="G39" si="22">F39/7.5345</f>
        <v>0</v>
      </c>
      <c r="H39" s="173"/>
      <c r="I39" s="202">
        <f t="shared" ref="I39" si="23">H39/7.5345</f>
        <v>0</v>
      </c>
      <c r="J39" s="173"/>
      <c r="K39" s="173"/>
      <c r="L39" s="173"/>
    </row>
    <row r="40" spans="1:12" x14ac:dyDescent="0.25">
      <c r="A40" s="83"/>
      <c r="B40" s="84"/>
      <c r="C40" s="138"/>
      <c r="D40" s="162"/>
      <c r="E40" s="159"/>
      <c r="F40" s="159"/>
      <c r="G40" s="159"/>
      <c r="H40" s="159"/>
      <c r="I40" s="159"/>
      <c r="J40" s="159"/>
      <c r="K40" s="159"/>
      <c r="L40" s="159"/>
    </row>
    <row r="41" spans="1:12" ht="33" x14ac:dyDescent="0.25">
      <c r="A41" s="74" t="s">
        <v>168</v>
      </c>
      <c r="B41" s="75" t="s">
        <v>207</v>
      </c>
      <c r="C41" s="168">
        <f>SUM(C42:C43)</f>
        <v>0</v>
      </c>
      <c r="D41" s="168">
        <f t="shared" ref="D41:L41" si="24">SUM(D42:D43)</f>
        <v>0</v>
      </c>
      <c r="E41" s="168">
        <f t="shared" si="24"/>
        <v>200</v>
      </c>
      <c r="F41" s="168">
        <f t="shared" si="24"/>
        <v>26.54456168292521</v>
      </c>
      <c r="G41" s="168">
        <f t="shared" si="24"/>
        <v>0</v>
      </c>
      <c r="H41" s="168">
        <f t="shared" si="24"/>
        <v>0</v>
      </c>
      <c r="I41" s="168">
        <f t="shared" si="24"/>
        <v>0</v>
      </c>
      <c r="J41" s="168">
        <f t="shared" si="24"/>
        <v>0</v>
      </c>
      <c r="K41" s="168">
        <f t="shared" si="24"/>
        <v>0</v>
      </c>
      <c r="L41" s="168">
        <f t="shared" si="24"/>
        <v>0</v>
      </c>
    </row>
    <row r="42" spans="1:12" ht="34.5" x14ac:dyDescent="0.25">
      <c r="A42" s="76">
        <v>63</v>
      </c>
      <c r="B42" s="77" t="s">
        <v>214</v>
      </c>
      <c r="C42" s="169"/>
      <c r="D42" s="170">
        <f t="shared" ref="D42" si="25">C42/7.5345</f>
        <v>0</v>
      </c>
      <c r="E42" s="171">
        <v>200</v>
      </c>
      <c r="F42" s="188">
        <f t="shared" ref="F42" si="26">E42/7.5345</f>
        <v>26.54456168292521</v>
      </c>
      <c r="G42" s="171"/>
      <c r="H42" s="171"/>
      <c r="I42" s="171"/>
      <c r="J42" s="171"/>
      <c r="K42" s="171"/>
      <c r="L42" s="171"/>
    </row>
    <row r="43" spans="1:12" x14ac:dyDescent="0.25">
      <c r="A43" s="83"/>
      <c r="B43" s="84"/>
      <c r="C43" s="200"/>
      <c r="D43" s="201"/>
      <c r="E43" s="176"/>
      <c r="F43" s="176"/>
      <c r="G43" s="176"/>
      <c r="H43" s="176"/>
      <c r="I43" s="176"/>
      <c r="J43" s="176"/>
      <c r="K43" s="176"/>
      <c r="L43" s="176"/>
    </row>
    <row r="44" spans="1:12" ht="22.5" x14ac:dyDescent="0.25">
      <c r="A44" s="121" t="s">
        <v>124</v>
      </c>
      <c r="B44" s="75" t="s">
        <v>125</v>
      </c>
      <c r="C44" s="192">
        <f>SUM(C45:C47)</f>
        <v>7784</v>
      </c>
      <c r="D44" s="192">
        <f t="shared" ref="D44:L44" si="27">SUM(D45:D47)</f>
        <v>1033.1143406994493</v>
      </c>
      <c r="E44" s="192">
        <f t="shared" si="27"/>
        <v>22824</v>
      </c>
      <c r="F44" s="192">
        <f t="shared" si="27"/>
        <v>3029.2653792554252</v>
      </c>
      <c r="G44" s="192">
        <f t="shared" si="27"/>
        <v>22000</v>
      </c>
      <c r="H44" s="192">
        <f t="shared" si="27"/>
        <v>2918</v>
      </c>
      <c r="I44" s="192">
        <f t="shared" si="27"/>
        <v>22000</v>
      </c>
      <c r="J44" s="192">
        <f t="shared" si="27"/>
        <v>2918</v>
      </c>
      <c r="K44" s="192">
        <f t="shared" si="27"/>
        <v>22000</v>
      </c>
      <c r="L44" s="192">
        <f t="shared" si="27"/>
        <v>2918</v>
      </c>
    </row>
    <row r="45" spans="1:12" ht="34.5" x14ac:dyDescent="0.25">
      <c r="A45" s="76">
        <v>66</v>
      </c>
      <c r="B45" s="77" t="s">
        <v>118</v>
      </c>
      <c r="C45" s="169">
        <v>2674</v>
      </c>
      <c r="D45" s="188">
        <f t="shared" ref="D45:D46" si="28">C45/7.5345</f>
        <v>354.90078970071005</v>
      </c>
      <c r="E45" s="171">
        <v>22000</v>
      </c>
      <c r="F45" s="188">
        <f t="shared" ref="F45:F46" si="29">E45/7.5345</f>
        <v>2919.9017851217732</v>
      </c>
      <c r="G45" s="171">
        <v>22000</v>
      </c>
      <c r="H45" s="171">
        <v>2918</v>
      </c>
      <c r="I45" s="171">
        <v>22000</v>
      </c>
      <c r="J45" s="171">
        <v>2918</v>
      </c>
      <c r="K45" s="171">
        <v>22000</v>
      </c>
      <c r="L45" s="171">
        <v>2918</v>
      </c>
    </row>
    <row r="46" spans="1:12" x14ac:dyDescent="0.25">
      <c r="A46" s="146">
        <v>92</v>
      </c>
      <c r="B46" s="147" t="s">
        <v>208</v>
      </c>
      <c r="C46" s="172">
        <v>5110</v>
      </c>
      <c r="D46" s="202">
        <f t="shared" si="28"/>
        <v>678.21355099873915</v>
      </c>
      <c r="E46" s="173">
        <v>824</v>
      </c>
      <c r="F46" s="202">
        <f t="shared" si="29"/>
        <v>109.36359413365186</v>
      </c>
      <c r="G46" s="173"/>
      <c r="H46" s="173"/>
      <c r="I46" s="173"/>
      <c r="J46" s="173"/>
      <c r="K46" s="173"/>
      <c r="L46" s="173"/>
    </row>
    <row r="47" spans="1:12" x14ac:dyDescent="0.25">
      <c r="A47" s="83"/>
      <c r="B47" s="84"/>
      <c r="C47" s="138"/>
      <c r="D47" s="139"/>
      <c r="E47" s="160"/>
      <c r="F47" s="160"/>
      <c r="G47" s="160"/>
      <c r="H47" s="160"/>
      <c r="I47" s="160"/>
      <c r="J47" s="160"/>
      <c r="K47" s="160"/>
      <c r="L47" s="160"/>
    </row>
    <row r="48" spans="1:12" ht="30" customHeight="1" x14ac:dyDescent="0.25">
      <c r="A48" s="74" t="s">
        <v>101</v>
      </c>
      <c r="B48" s="75" t="s">
        <v>126</v>
      </c>
      <c r="C48" s="168">
        <f>SUM(C49)</f>
        <v>1150</v>
      </c>
      <c r="D48" s="168">
        <f t="shared" ref="D48:L48" si="30">SUM(D49)</f>
        <v>152.63122967681994</v>
      </c>
      <c r="E48" s="168">
        <f t="shared" si="30"/>
        <v>17500</v>
      </c>
      <c r="F48" s="168">
        <f t="shared" si="30"/>
        <v>2322.649147255956</v>
      </c>
      <c r="G48" s="168">
        <f t="shared" si="30"/>
        <v>17500</v>
      </c>
      <c r="H48" s="168">
        <f t="shared" si="30"/>
        <v>2322</v>
      </c>
      <c r="I48" s="168">
        <f t="shared" si="30"/>
        <v>17500</v>
      </c>
      <c r="J48" s="168">
        <f t="shared" si="30"/>
        <v>2322</v>
      </c>
      <c r="K48" s="168">
        <f t="shared" si="30"/>
        <v>17500</v>
      </c>
      <c r="L48" s="168">
        <f t="shared" si="30"/>
        <v>2322</v>
      </c>
    </row>
    <row r="49" spans="1:12" ht="34.5" x14ac:dyDescent="0.25">
      <c r="A49" s="76">
        <v>66</v>
      </c>
      <c r="B49" s="77" t="s">
        <v>118</v>
      </c>
      <c r="C49" s="169">
        <v>1150</v>
      </c>
      <c r="D49" s="188">
        <f t="shared" ref="D49" si="31">C49/7.5345</f>
        <v>152.63122967681994</v>
      </c>
      <c r="E49" s="171">
        <v>17500</v>
      </c>
      <c r="F49" s="188">
        <f t="shared" ref="F49" si="32">E49/7.5345</f>
        <v>2322.649147255956</v>
      </c>
      <c r="G49" s="171">
        <v>17500</v>
      </c>
      <c r="H49" s="171">
        <v>2322</v>
      </c>
      <c r="I49" s="171">
        <v>17500</v>
      </c>
      <c r="J49" s="171">
        <v>2322</v>
      </c>
      <c r="K49" s="171">
        <v>17500</v>
      </c>
      <c r="L49" s="171">
        <v>2322</v>
      </c>
    </row>
    <row r="50" spans="1:12" x14ac:dyDescent="0.25">
      <c r="A50" s="85"/>
      <c r="B50" s="86"/>
      <c r="C50" s="174"/>
      <c r="D50" s="175"/>
      <c r="E50" s="176"/>
      <c r="F50" s="176"/>
      <c r="G50" s="176"/>
      <c r="H50" s="176"/>
      <c r="I50" s="176"/>
      <c r="J50" s="176"/>
      <c r="K50" s="176"/>
      <c r="L50" s="176"/>
    </row>
    <row r="51" spans="1:12" ht="33" x14ac:dyDescent="0.25">
      <c r="A51" s="74" t="s">
        <v>127</v>
      </c>
      <c r="B51" s="75" t="s">
        <v>128</v>
      </c>
      <c r="C51" s="168">
        <f>SUM(C52:C54)</f>
        <v>2463</v>
      </c>
      <c r="D51" s="168">
        <f t="shared" ref="D51:L51" si="33">SUM(D52:D54)</f>
        <v>326.89627712522395</v>
      </c>
      <c r="E51" s="168">
        <f t="shared" si="33"/>
        <v>5099</v>
      </c>
      <c r="F51" s="168">
        <f t="shared" si="33"/>
        <v>676.75360010617828</v>
      </c>
      <c r="G51" s="168">
        <f t="shared" si="33"/>
        <v>6000</v>
      </c>
      <c r="H51" s="168">
        <f t="shared" si="33"/>
        <v>795</v>
      </c>
      <c r="I51" s="168">
        <f t="shared" si="33"/>
        <v>6000</v>
      </c>
      <c r="J51" s="168">
        <f t="shared" si="33"/>
        <v>795</v>
      </c>
      <c r="K51" s="168">
        <f t="shared" si="33"/>
        <v>6000</v>
      </c>
      <c r="L51" s="168">
        <f t="shared" si="33"/>
        <v>795</v>
      </c>
    </row>
    <row r="52" spans="1:12" ht="34.5" x14ac:dyDescent="0.25">
      <c r="A52" s="76">
        <v>65</v>
      </c>
      <c r="B52" s="77" t="s">
        <v>129</v>
      </c>
      <c r="C52" s="169"/>
      <c r="D52" s="188">
        <f t="shared" ref="D52:D54" si="34">C52/7.5345</f>
        <v>0</v>
      </c>
      <c r="E52" s="171">
        <v>2000</v>
      </c>
      <c r="F52" s="188">
        <f t="shared" ref="F52:F54" si="35">E52/7.5345</f>
        <v>265.44561682925212</v>
      </c>
      <c r="G52" s="171">
        <v>2000</v>
      </c>
      <c r="H52" s="171">
        <v>265</v>
      </c>
      <c r="I52" s="171">
        <v>2000</v>
      </c>
      <c r="J52" s="171">
        <v>265</v>
      </c>
      <c r="K52" s="171">
        <v>2000</v>
      </c>
      <c r="L52" s="171">
        <v>265</v>
      </c>
    </row>
    <row r="53" spans="1:12" ht="45.75" x14ac:dyDescent="0.25">
      <c r="A53" s="76">
        <v>72</v>
      </c>
      <c r="B53" s="77" t="s">
        <v>215</v>
      </c>
      <c r="C53" s="169">
        <v>1099</v>
      </c>
      <c r="D53" s="188">
        <f t="shared" si="34"/>
        <v>145.86236644767402</v>
      </c>
      <c r="E53" s="171">
        <v>2000</v>
      </c>
      <c r="F53" s="188">
        <f t="shared" si="35"/>
        <v>265.44561682925212</v>
      </c>
      <c r="G53" s="171">
        <v>2000</v>
      </c>
      <c r="H53" s="171">
        <v>265</v>
      </c>
      <c r="I53" s="171">
        <v>2000</v>
      </c>
      <c r="J53" s="171">
        <v>265</v>
      </c>
      <c r="K53" s="171">
        <v>2000</v>
      </c>
      <c r="L53" s="171">
        <v>265</v>
      </c>
    </row>
    <row r="54" spans="1:12" x14ac:dyDescent="0.25">
      <c r="A54" s="146">
        <v>92</v>
      </c>
      <c r="B54" s="147" t="s">
        <v>209</v>
      </c>
      <c r="C54" s="172">
        <v>1364</v>
      </c>
      <c r="D54" s="202">
        <f t="shared" si="34"/>
        <v>181.03391067754993</v>
      </c>
      <c r="E54" s="173">
        <v>1099</v>
      </c>
      <c r="F54" s="202">
        <f t="shared" si="35"/>
        <v>145.86236644767402</v>
      </c>
      <c r="G54" s="173">
        <v>2000</v>
      </c>
      <c r="H54" s="173">
        <v>265</v>
      </c>
      <c r="I54" s="173">
        <v>2000</v>
      </c>
      <c r="J54" s="173">
        <v>265</v>
      </c>
      <c r="K54" s="173">
        <v>2000</v>
      </c>
      <c r="L54" s="173">
        <v>265</v>
      </c>
    </row>
    <row r="55" spans="1:12" x14ac:dyDescent="0.25">
      <c r="A55" s="87"/>
      <c r="B55" s="88"/>
      <c r="C55" s="54"/>
      <c r="D55" s="55"/>
      <c r="E55" s="161"/>
      <c r="F55" s="161"/>
      <c r="G55" s="161"/>
      <c r="H55" s="161"/>
      <c r="I55" s="161"/>
      <c r="J55" s="161"/>
      <c r="K55" s="161"/>
      <c r="L55" s="161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 POSEBNI DIO - RASHODI</vt:lpstr>
      <vt:lpstr>POSEBNI DIO - PRIHODI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Zdenka</cp:lastModifiedBy>
  <cp:lastPrinted>2022-11-23T16:02:16Z</cp:lastPrinted>
  <dcterms:created xsi:type="dcterms:W3CDTF">2022-08-12T12:51:27Z</dcterms:created>
  <dcterms:modified xsi:type="dcterms:W3CDTF">2022-11-24T11:51:01Z</dcterms:modified>
</cp:coreProperties>
</file>