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PRIHODA'!$A$1:$I$80</definedName>
  </definedNames>
  <calcPr fullCalcOnLoad="1"/>
</workbook>
</file>

<file path=xl/sharedStrings.xml><?xml version="1.0" encoding="utf-8"?>
<sst xmlns="http://schemas.openxmlformats.org/spreadsheetml/2006/main" count="271" uniqueCount="206">
  <si>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</si>
  <si>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</si>
  <si>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</si>
  <si>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</si>
  <si>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</si>
  <si>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</si>
  <si>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</si>
  <si>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</si>
  <si>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</si>
  <si>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</si>
  <si>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</si>
  <si>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</si>
  <si>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</si>
  <si>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</si>
  <si>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</si>
  <si>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</si>
  <si>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</si>
  <si>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</si>
  <si>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</si>
  <si>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</si>
  <si>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</si>
  <si>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</si>
  <si>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</si>
  <si>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</si>
  <si>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</si>
  <si>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</si>
  <si>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</si>
  <si>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</si>
  <si>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</si>
  <si>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</si>
  <si>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</si>
  <si>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</si>
  <si>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</si>
  <si>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</si>
  <si>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</si>
  <si>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</si>
  <si>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</si>
  <si>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</si>
  <si>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</si>
  <si>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</si>
  <si>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MATIČNI BROJ:3013855</t>
  </si>
  <si>
    <t>NAZIV ŠKOLE:OŠ "DOBRIŠA CESARIĆ" OSIJEK</t>
  </si>
  <si>
    <t>SJEDIŠTE:OSIJEK, NERETVANSKA 10</t>
  </si>
  <si>
    <t>RAZDJEL:</t>
  </si>
  <si>
    <t>05 Upravni odjel za društvene djelatnosti</t>
  </si>
  <si>
    <t>GLAVA:</t>
  </si>
  <si>
    <t>Obrazovanje</t>
  </si>
  <si>
    <t>PLAN:  PRIHODI I PRIMICI</t>
  </si>
  <si>
    <t>Plan 2018.</t>
  </si>
  <si>
    <t>Projekcija 2019.</t>
  </si>
  <si>
    <t>Projekcija 2020.</t>
  </si>
  <si>
    <t>Gradski proračun</t>
  </si>
  <si>
    <t>Županijski proračun</t>
  </si>
  <si>
    <t>Državni proračun</t>
  </si>
  <si>
    <t>Prihodi od nefinancijske imovine i nadoknade štete s osnova osiguranja</t>
  </si>
  <si>
    <t>Višak</t>
  </si>
  <si>
    <t>Ukupno</t>
  </si>
  <si>
    <t xml:space="preserve"> PLAN RASHODA I IZDATAKA</t>
  </si>
  <si>
    <t>Naziv računa</t>
  </si>
  <si>
    <t>Gradski proračun 67111</t>
  </si>
  <si>
    <t>Gradski proračun 67112 POMOĆNICI</t>
  </si>
  <si>
    <t>Županijski proračun 63611</t>
  </si>
  <si>
    <t>Državni proračun(pl., jub..) 63611</t>
  </si>
  <si>
    <t>Vlast. Pr.(najam prost.) 66151</t>
  </si>
  <si>
    <t>Vlast. Pr.(stari papir) 66142</t>
  </si>
  <si>
    <t>Nefin.imov. 72111</t>
  </si>
  <si>
    <t>Prih. Od nadok. Štete 65267</t>
  </si>
  <si>
    <t>Tekuće pomoći HZZ 63414</t>
  </si>
  <si>
    <t>Višak iz proteklog razdoblja</t>
  </si>
  <si>
    <t>Program 1</t>
  </si>
  <si>
    <t>REDOVNA DJELATNOST OSNOVNE ŠKOLE</t>
  </si>
  <si>
    <t>Aktivnost  1</t>
  </si>
  <si>
    <t>FINANCIRANJE PLAĆA</t>
  </si>
  <si>
    <t>Plaće za redovan rad</t>
  </si>
  <si>
    <t>Plaće za prekovremeni rad</t>
  </si>
  <si>
    <t>Plaće za posebne uvjete rada</t>
  </si>
  <si>
    <t>Nagrade</t>
  </si>
  <si>
    <t>Darovi</t>
  </si>
  <si>
    <t>Otpremnine</t>
  </si>
  <si>
    <t>Naknade za bolest,inval. I smrtni sl.</t>
  </si>
  <si>
    <t>Regres za G.O.</t>
  </si>
  <si>
    <t>Ostali rash. Za zaposl.( mentorstvo)</t>
  </si>
  <si>
    <t>Doprinosi za zdravstveno osiguranje</t>
  </si>
  <si>
    <t>Doprinosi za zapošljavanje</t>
  </si>
  <si>
    <t>Doprinos za zdr. Osig.- ZZR</t>
  </si>
  <si>
    <t>Naknada za prijevoz na posao i s posla</t>
  </si>
  <si>
    <t>Aktivnost  2</t>
  </si>
  <si>
    <t>FINANCIRANJE TEMELJEM KRITERIJA</t>
  </si>
  <si>
    <t>Dnevnice za službeni put u zemlji</t>
  </si>
  <si>
    <t>Dnevnice za sl. put u inoz.</t>
  </si>
  <si>
    <t xml:space="preserve">Nakn. za smješt. na služ. put </t>
  </si>
  <si>
    <t xml:space="preserve">Nakn. za prij. na služ. put </t>
  </si>
  <si>
    <t>Ostali rash. za služ. put.</t>
  </si>
  <si>
    <t xml:space="preserve">Naknada za prij. na posao </t>
  </si>
  <si>
    <t>Seminari, savjetovanja i simpoziji</t>
  </si>
  <si>
    <t>Tečajevi i stručni ispiti</t>
  </si>
  <si>
    <t>Upotr. priv. Autom. U sl. svr.</t>
  </si>
  <si>
    <t>Ostale nakn. trošk. zaposl.</t>
  </si>
  <si>
    <t>Uredski materijal</t>
  </si>
  <si>
    <t>Literatura ( časopisi…)</t>
  </si>
  <si>
    <t xml:space="preserve">Materijal za za čišćenje </t>
  </si>
  <si>
    <t>Mat. za hig.(ubrus,alkoh.,flaster..)</t>
  </si>
  <si>
    <t>Ost. Mater.(toner,nast.,vijci)</t>
  </si>
  <si>
    <t>Namirnice</t>
  </si>
  <si>
    <t>Motorni benzin</t>
  </si>
  <si>
    <t>Mater. za tek. i inves. Održ. Obj.</t>
  </si>
  <si>
    <t>Mater. za tek.  Održ. Opreme</t>
  </si>
  <si>
    <t>Ostali mater. za tek. održavanj</t>
  </si>
  <si>
    <t>Sitni inventar</t>
  </si>
  <si>
    <t>Službena odjeća</t>
  </si>
  <si>
    <t>Usluge telefona, telefaksa</t>
  </si>
  <si>
    <t>Usluge interneta</t>
  </si>
  <si>
    <t>Poštarina (pisma, tiskanice i sl.)</t>
  </si>
  <si>
    <t>Usl. Za prij.(učen. Na natj.)</t>
  </si>
  <si>
    <t>Usl. tekućeg . održ. objekat</t>
  </si>
  <si>
    <t>Usluge tek. . Održ. opreme</t>
  </si>
  <si>
    <t xml:space="preserve">Ost.usluge tek.  Održ. </t>
  </si>
  <si>
    <t>RTV pretplata</t>
  </si>
  <si>
    <t>Tisak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</si>
  <si>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</si>
  <si>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</si>
  <si>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</si>
  <si>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</si>
  <si>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</si>
  <si>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</si>
  <si>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Najam opreme</t>
  </si>
  <si>
    <t>Zdravstveni pregled- MKB analiza</t>
  </si>
  <si>
    <t>Ugovor o djelu</t>
  </si>
  <si>
    <t>Usluge odvjetnika</t>
  </si>
  <si>
    <t>Ostale računalne usluge</t>
  </si>
  <si>
    <t>Grafičke i tiskarske usluge</t>
  </si>
  <si>
    <t>Usluge čišćenja, pranja</t>
  </si>
  <si>
    <t>Usluge čuvanja imovine</t>
  </si>
  <si>
    <t>Ostale nespomenute usluge</t>
  </si>
  <si>
    <t>Troš. Sl.puta osob.izvan rad.odn</t>
  </si>
  <si>
    <t>Dopr.osob. izvan r.o.</t>
  </si>
  <si>
    <t>Reprezentacija</t>
  </si>
  <si>
    <t>Tuzemne članarine</t>
  </si>
  <si>
    <t>Sudske pristojbe</t>
  </si>
  <si>
    <t>Administrativne pristojbe</t>
  </si>
  <si>
    <t>Javnobilježničke pristojbe</t>
  </si>
  <si>
    <t>Državni biljezi</t>
  </si>
  <si>
    <t>Kvota zbog nezapoš. Inval.</t>
  </si>
  <si>
    <t>Trošak sudskih postupaka</t>
  </si>
  <si>
    <t>Rash. protokola(vijenci...)</t>
  </si>
  <si>
    <t>Ostali nespom. rash. posl.</t>
  </si>
  <si>
    <t>32…</t>
  </si>
  <si>
    <t>…….</t>
  </si>
  <si>
    <t>Usluge banaka</t>
  </si>
  <si>
    <t>Usluge platnog prometa</t>
  </si>
  <si>
    <t>Zatezne kamate za doprin.</t>
  </si>
  <si>
    <t>OPĆI PRIHODI I PRIMICI (NENAMJENSKI)</t>
  </si>
  <si>
    <t>Dnevn. ( škola u prirodi)</t>
  </si>
  <si>
    <t>Ostali mat. Za red.posl.</t>
  </si>
  <si>
    <t>Aktivnost  3</t>
  </si>
  <si>
    <t>FINANCIRANJE TEMELJEM STVARNIH TROŠKOVA</t>
  </si>
  <si>
    <t>Ostali materijal za potrebe redovnog poslovanja-pedagoška dokumentacija</t>
  </si>
  <si>
    <t>Električna energija</t>
  </si>
  <si>
    <t>Topla voda (toplana)</t>
  </si>
  <si>
    <t>Plin</t>
  </si>
  <si>
    <t>Ostali materijal za proizvodnju energije (ugljen, drva, teško u</t>
  </si>
  <si>
    <t>Ostale usluge za komunikaciju i prijevoz - ugovor PANTURIST</t>
  </si>
  <si>
    <t>Obvezni i zdravstveni pregledi zaposlenika</t>
  </si>
  <si>
    <t>Premije osiguranja ostale imovine</t>
  </si>
  <si>
    <t>OPĆI PRIHODI I PRIMICI (NENEMJENSKI)</t>
  </si>
  <si>
    <t>Aktivnost  4</t>
  </si>
  <si>
    <t>TEKUĆE I INVESTICIJSKO ODRŽAVANJE ŠKOLSKOG PROSTORA I OPREME</t>
  </si>
  <si>
    <t>Materijal za održ. objekta</t>
  </si>
  <si>
    <t>Materijal za održ. Opreme</t>
  </si>
  <si>
    <t>Ostali materijal za održ.</t>
  </si>
  <si>
    <t>Usluge tek. održ. objekat</t>
  </si>
  <si>
    <t>Usluge tek. održ. opreme</t>
  </si>
  <si>
    <t>Ostale usluge  održavanja</t>
  </si>
  <si>
    <t>Razvojni program 1</t>
  </si>
  <si>
    <t>ULAGANJA U OBJEKTE OSNOVNIH ŠKOLA</t>
  </si>
  <si>
    <t>Ostali instr. I oprema</t>
  </si>
  <si>
    <t>Računala</t>
  </si>
  <si>
    <t>Namještaj</t>
  </si>
  <si>
    <t>Knjige</t>
  </si>
  <si>
    <t>*proračunski korisnik može planirati donacije ali će upravno tijelo nadležno za korisnika utvrditi iskazivanje i uplaćivanje u proračun</t>
  </si>
  <si>
    <t>Izradila: ZDENKA RUSAN</t>
  </si>
  <si>
    <t>Datum:</t>
  </si>
  <si>
    <t>Tel. : 031/272-938</t>
  </si>
  <si>
    <t>Ravnateljica:JAGODA KOŠČEVIĆ, prof.</t>
  </si>
  <si>
    <t>Gradski proračun 65264 PROD.BOR. (VLASTITI PR.)</t>
  </si>
  <si>
    <t>Drž. Pror.(ment.,str.isp, ŽSV) 63611 (VLASTITI PR.)</t>
  </si>
  <si>
    <t>Prih. za pos. Namj.65264 (VLASTITI PR.)</t>
  </si>
  <si>
    <t>Donacije 66314 (VLASTITI PR.)</t>
  </si>
  <si>
    <t>67112 (POMOĆNICI)</t>
  </si>
  <si>
    <t>67112(PANTURIST)</t>
  </si>
  <si>
    <t>67112 (HITNE INT.)</t>
  </si>
  <si>
    <t>65264 (ŠK. KUH.,PROD.BOR.,STR.ISP. OD POLAZNIKA,)</t>
  </si>
  <si>
    <t>65264(PROD. BOR.)</t>
  </si>
  <si>
    <t>63611(ŽUP. PROR.)</t>
  </si>
  <si>
    <t>63611(DRŽ.PROR.)</t>
  </si>
  <si>
    <t>63611(DRŽ.PROR. MENT.,STR.ISP.</t>
  </si>
  <si>
    <t>66151(VL.PR.-NAJAM)</t>
  </si>
  <si>
    <t>66142(VL.PR.-STARI PAPIR)</t>
  </si>
  <si>
    <t>66314(DONACIJE)</t>
  </si>
  <si>
    <t>72111 (PRODAJA NEF.IMOV.)</t>
  </si>
  <si>
    <t>65267(PR. OD NADOK. ŠTETE)</t>
  </si>
  <si>
    <t>63414(HZZ)</t>
  </si>
  <si>
    <t>922 (VIŠAK PROT. RAZD.)</t>
  </si>
  <si>
    <t>Višak proteklog razd.</t>
  </si>
  <si>
    <t xml:space="preserve"> FINANCIJSKI PLAN (proračunski korisnik) ZA 2018. I                                                                                                                                                PROJEKCIJA PLANA ZA  2019. I 2020. GODINU</t>
  </si>
  <si>
    <t>11. prosinca 2017.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</si>
</sst>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00"/>
    <numFmt numFmtId="180" formatCode="0.0000"/>
    <numFmt numFmtId="181" formatCode="0.0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color indexed="8"/>
      <name val="MS Sans Serif"/>
      <family val="0"/>
    </font>
    <font>
      <sz val="6"/>
      <name val="Arial"/>
      <family val="2"/>
    </font>
    <font>
      <b/>
      <sz val="6"/>
      <color indexed="9"/>
      <name val="Times New Roman"/>
      <family val="1"/>
    </font>
    <font>
      <b/>
      <sz val="8"/>
      <name val="Arial"/>
      <family val="2"/>
    </font>
    <font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6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40" xfId="0" applyNumberFormat="1" applyFont="1" applyFill="1" applyBorder="1" applyAlignment="1" applyProtection="1">
      <alignment horizont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3" fontId="34" fillId="0" borderId="40" xfId="0" applyNumberFormat="1" applyFont="1" applyBorder="1" applyAlignment="1">
      <alignment horizontal="right"/>
    </xf>
    <xf numFmtId="3" fontId="34" fillId="0" borderId="40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40" xfId="0" applyNumberFormat="1" applyFont="1" applyFill="1" applyBorder="1" applyAlignment="1">
      <alignment horizontal="right"/>
    </xf>
    <xf numFmtId="3" fontId="34" fillId="7" borderId="40" xfId="0" applyNumberFormat="1" applyFont="1" applyFill="1" applyBorder="1" applyAlignment="1" applyProtection="1">
      <alignment horizontal="right" wrapText="1"/>
      <protection/>
    </xf>
    <xf numFmtId="3" fontId="34" fillId="0" borderId="40" xfId="0" applyNumberFormat="1" applyFont="1" applyFill="1" applyBorder="1" applyAlignment="1">
      <alignment horizontal="right"/>
    </xf>
    <xf numFmtId="3" fontId="34" fillId="50" borderId="39" xfId="0" applyNumberFormat="1" applyFont="1" applyFill="1" applyBorder="1" applyAlignment="1" quotePrefix="1">
      <alignment horizontal="right"/>
    </xf>
    <xf numFmtId="3" fontId="34" fillId="50" borderId="40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left"/>
    </xf>
    <xf numFmtId="0" fontId="41" fillId="0" borderId="42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 wrapText="1"/>
    </xf>
    <xf numFmtId="3" fontId="4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3" fontId="41" fillId="0" borderId="0" xfId="0" applyNumberFormat="1" applyFont="1" applyBorder="1" applyAlignment="1">
      <alignment/>
    </xf>
    <xf numFmtId="3" fontId="42" fillId="0" borderId="40" xfId="0" applyNumberFormat="1" applyFont="1" applyBorder="1" applyAlignment="1">
      <alignment/>
    </xf>
    <xf numFmtId="3" fontId="42" fillId="0" borderId="40" xfId="0" applyNumberFormat="1" applyFont="1" applyBorder="1" applyAlignment="1">
      <alignment wrapText="1"/>
    </xf>
    <xf numFmtId="3" fontId="42" fillId="0" borderId="39" xfId="0" applyNumberFormat="1" applyFont="1" applyBorder="1" applyAlignment="1">
      <alignment/>
    </xf>
    <xf numFmtId="3" fontId="41" fillId="0" borderId="0" xfId="0" applyNumberFormat="1" applyFont="1" applyAlignment="1">
      <alignment vertical="center"/>
    </xf>
    <xf numFmtId="3" fontId="42" fillId="0" borderId="43" xfId="0" applyNumberFormat="1" applyFont="1" applyFill="1" applyBorder="1" applyAlignment="1">
      <alignment vertical="center" textRotation="90" wrapText="1"/>
    </xf>
    <xf numFmtId="3" fontId="42" fillId="35" borderId="40" xfId="0" applyNumberFormat="1" applyFont="1" applyFill="1" applyBorder="1" applyAlignment="1">
      <alignment horizontal="center" vertical="center" wrapText="1"/>
    </xf>
    <xf numFmtId="3" fontId="41" fillId="35" borderId="0" xfId="0" applyNumberFormat="1" applyFont="1" applyFill="1" applyAlignment="1">
      <alignment vertical="center" wrapText="1"/>
    </xf>
    <xf numFmtId="3" fontId="41" fillId="51" borderId="0" xfId="0" applyNumberFormat="1" applyFont="1" applyFill="1" applyAlignment="1">
      <alignment/>
    </xf>
    <xf numFmtId="4" fontId="42" fillId="0" borderId="40" xfId="0" applyNumberFormat="1" applyFont="1" applyBorder="1" applyAlignment="1">
      <alignment/>
    </xf>
    <xf numFmtId="3" fontId="42" fillId="0" borderId="40" xfId="0" applyNumberFormat="1" applyFont="1" applyBorder="1" applyAlignment="1">
      <alignment/>
    </xf>
    <xf numFmtId="3" fontId="42" fillId="0" borderId="39" xfId="0" applyNumberFormat="1" applyFont="1" applyBorder="1" applyAlignment="1">
      <alignment/>
    </xf>
    <xf numFmtId="3" fontId="42" fillId="0" borderId="44" xfId="0" applyNumberFormat="1" applyFont="1" applyBorder="1" applyAlignment="1">
      <alignment/>
    </xf>
    <xf numFmtId="0" fontId="45" fillId="0" borderId="40" xfId="0" applyNumberFormat="1" applyFont="1" applyBorder="1" applyAlignment="1">
      <alignment horizontal="center"/>
    </xf>
    <xf numFmtId="0" fontId="45" fillId="0" borderId="40" xfId="0" applyNumberFormat="1" applyFont="1" applyBorder="1" applyAlignment="1">
      <alignment horizontal="left"/>
    </xf>
    <xf numFmtId="0" fontId="45" fillId="0" borderId="40" xfId="0" applyNumberFormat="1" applyFont="1" applyBorder="1" applyAlignment="1" quotePrefix="1">
      <alignment horizontal="left"/>
    </xf>
    <xf numFmtId="0" fontId="43" fillId="52" borderId="40" xfId="0" applyNumberFormat="1" applyFont="1" applyFill="1" applyBorder="1" applyAlignment="1">
      <alignment horizontal="left" vertical="center"/>
    </xf>
    <xf numFmtId="0" fontId="43" fillId="52" borderId="40" xfId="0" applyNumberFormat="1" applyFont="1" applyFill="1" applyBorder="1" applyAlignment="1">
      <alignment horizontal="left" vertical="center" wrapText="1"/>
    </xf>
    <xf numFmtId="0" fontId="46" fillId="0" borderId="40" xfId="0" applyFont="1" applyBorder="1" applyAlignment="1">
      <alignment horizontal="center" wrapText="1"/>
    </xf>
    <xf numFmtId="0" fontId="47" fillId="0" borderId="40" xfId="0" applyFont="1" applyBorder="1" applyAlignment="1">
      <alignment wrapText="1"/>
    </xf>
    <xf numFmtId="0" fontId="46" fillId="51" borderId="40" xfId="0" applyFont="1" applyFill="1" applyBorder="1" applyAlignment="1">
      <alignment horizontal="center" wrapText="1"/>
    </xf>
    <xf numFmtId="0" fontId="46" fillId="51" borderId="40" xfId="0" applyFont="1" applyFill="1" applyBorder="1" applyAlignment="1">
      <alignment wrapText="1"/>
    </xf>
    <xf numFmtId="0" fontId="46" fillId="0" borderId="40" xfId="0" applyFont="1" applyBorder="1" applyAlignment="1">
      <alignment wrapText="1"/>
    </xf>
    <xf numFmtId="2" fontId="43" fillId="52" borderId="40" xfId="0" applyNumberFormat="1" applyFont="1" applyFill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 wrapText="1"/>
    </xf>
    <xf numFmtId="0" fontId="43" fillId="53" borderId="40" xfId="0" applyNumberFormat="1" applyFont="1" applyFill="1" applyBorder="1" applyAlignment="1">
      <alignment horizontal="left" vertical="center" wrapText="1"/>
    </xf>
    <xf numFmtId="0" fontId="45" fillId="0" borderId="40" xfId="0" applyNumberFormat="1" applyFont="1" applyBorder="1" applyAlignment="1">
      <alignment/>
    </xf>
    <xf numFmtId="4" fontId="43" fillId="0" borderId="44" xfId="0" applyNumberFormat="1" applyFont="1" applyFill="1" applyBorder="1" applyAlignment="1" quotePrefix="1">
      <alignment horizontal="left" vertical="center" wrapText="1"/>
    </xf>
    <xf numFmtId="4" fontId="43" fillId="52" borderId="40" xfId="0" applyNumberFormat="1" applyFont="1" applyFill="1" applyBorder="1" applyAlignment="1">
      <alignment horizontal="right" vertical="center" wrapText="1"/>
    </xf>
    <xf numFmtId="3" fontId="43" fillId="52" borderId="40" xfId="0" applyNumberFormat="1" applyFont="1" applyFill="1" applyBorder="1" applyAlignment="1">
      <alignment horizontal="right" vertical="center" wrapText="1"/>
    </xf>
    <xf numFmtId="4" fontId="45" fillId="0" borderId="40" xfId="0" applyNumberFormat="1" applyFont="1" applyBorder="1" applyAlignment="1">
      <alignment horizontal="right" vertical="center" wrapText="1"/>
    </xf>
    <xf numFmtId="4" fontId="45" fillId="0" borderId="40" xfId="0" applyNumberFormat="1" applyFont="1" applyFill="1" applyBorder="1" applyAlignment="1">
      <alignment horizontal="right" vertical="center" wrapText="1"/>
    </xf>
    <xf numFmtId="4" fontId="45" fillId="0" borderId="40" xfId="0" applyNumberFormat="1" applyFont="1" applyBorder="1" applyAlignment="1">
      <alignment horizontal="right" vertical="center"/>
    </xf>
    <xf numFmtId="3" fontId="45" fillId="0" borderId="40" xfId="0" applyNumberFormat="1" applyFont="1" applyBorder="1" applyAlignment="1">
      <alignment/>
    </xf>
    <xf numFmtId="4" fontId="45" fillId="0" borderId="45" xfId="0" applyNumberFormat="1" applyFont="1" applyBorder="1" applyAlignment="1">
      <alignment horizontal="right" vertical="center"/>
    </xf>
    <xf numFmtId="4" fontId="45" fillId="0" borderId="46" xfId="0" applyNumberFormat="1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 wrapText="1"/>
    </xf>
    <xf numFmtId="4" fontId="43" fillId="52" borderId="40" xfId="0" applyNumberFormat="1" applyFont="1" applyFill="1" applyBorder="1" applyAlignment="1">
      <alignment horizontal="right" vertical="center" wrapText="1"/>
    </xf>
    <xf numFmtId="3" fontId="43" fillId="52" borderId="40" xfId="0" applyNumberFormat="1" applyFont="1" applyFill="1" applyBorder="1" applyAlignment="1">
      <alignment horizontal="right" vertical="center" wrapText="1"/>
    </xf>
    <xf numFmtId="4" fontId="45" fillId="0" borderId="44" xfId="0" applyNumberFormat="1" applyFont="1" applyFill="1" applyBorder="1" applyAlignment="1" quotePrefix="1">
      <alignment horizontal="left" vertical="center" wrapText="1"/>
    </xf>
    <xf numFmtId="4" fontId="43" fillId="53" borderId="40" xfId="0" applyNumberFormat="1" applyFont="1" applyFill="1" applyBorder="1" applyAlignment="1">
      <alignment horizontal="right" vertical="center" wrapText="1"/>
    </xf>
    <xf numFmtId="3" fontId="43" fillId="53" borderId="40" xfId="0" applyNumberFormat="1" applyFont="1" applyFill="1" applyBorder="1" applyAlignment="1">
      <alignment horizontal="right" vertical="center" wrapText="1"/>
    </xf>
    <xf numFmtId="4" fontId="45" fillId="0" borderId="40" xfId="0" applyNumberFormat="1" applyFont="1" applyBorder="1" applyAlignment="1">
      <alignment horizontal="right" vertical="center"/>
    </xf>
    <xf numFmtId="4" fontId="43" fillId="0" borderId="40" xfId="0" applyNumberFormat="1" applyFont="1" applyFill="1" applyBorder="1" applyAlignment="1" quotePrefix="1">
      <alignment horizontal="right" vertical="center" wrapText="1"/>
    </xf>
    <xf numFmtId="3" fontId="43" fillId="0" borderId="40" xfId="0" applyNumberFormat="1" applyFont="1" applyFill="1" applyBorder="1" applyAlignment="1" quotePrefix="1">
      <alignment horizontal="right" vertical="center" wrapText="1"/>
    </xf>
    <xf numFmtId="0" fontId="48" fillId="54" borderId="40" xfId="0" applyNumberFormat="1" applyFont="1" applyFill="1" applyBorder="1" applyAlignment="1">
      <alignment horizontal="left" vertical="center" wrapText="1"/>
    </xf>
    <xf numFmtId="4" fontId="48" fillId="54" borderId="40" xfId="0" applyNumberFormat="1" applyFont="1" applyFill="1" applyBorder="1" applyAlignment="1">
      <alignment horizontal="right" vertical="center" wrapText="1"/>
    </xf>
    <xf numFmtId="3" fontId="48" fillId="54" borderId="40" xfId="0" applyNumberFormat="1" applyFont="1" applyFill="1" applyBorder="1" applyAlignment="1">
      <alignment horizontal="right" vertical="center" wrapText="1"/>
    </xf>
    <xf numFmtId="0" fontId="43" fillId="52" borderId="4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47" xfId="0" applyNumberFormat="1" applyFont="1" applyFill="1" applyBorder="1" applyAlignment="1">
      <alignment horizontal="center" vertical="center" wrapText="1"/>
    </xf>
    <xf numFmtId="1" fontId="47" fillId="0" borderId="27" xfId="0" applyNumberFormat="1" applyFont="1" applyBorder="1" applyAlignment="1">
      <alignment horizontal="left" wrapText="1"/>
    </xf>
    <xf numFmtId="1" fontId="22" fillId="49" borderId="48" xfId="0" applyNumberFormat="1" applyFont="1" applyFill="1" applyBorder="1" applyAlignment="1">
      <alignment horizontal="left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47" fillId="0" borderId="28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30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0" fontId="47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49" xfId="0" applyFont="1" applyBorder="1" applyAlignment="1">
      <alignment vertical="center" wrapText="1"/>
    </xf>
    <xf numFmtId="1" fontId="47" fillId="0" borderId="50" xfId="0" applyNumberFormat="1" applyFont="1" applyBorder="1" applyAlignment="1">
      <alignment wrapText="1"/>
    </xf>
    <xf numFmtId="0" fontId="22" fillId="0" borderId="51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47" fillId="49" borderId="40" xfId="0" applyNumberFormat="1" applyFont="1" applyFill="1" applyBorder="1" applyAlignment="1">
      <alignment horizontal="left" wrapText="1"/>
    </xf>
    <xf numFmtId="0" fontId="47" fillId="0" borderId="4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1" fontId="22" fillId="0" borderId="0" xfId="0" applyNumberFormat="1" applyFont="1" applyBorder="1" applyAlignment="1">
      <alignment wrapText="1"/>
    </xf>
    <xf numFmtId="0" fontId="21" fillId="7" borderId="38" xfId="0" applyNumberFormat="1" applyFont="1" applyFill="1" applyBorder="1" applyAlignment="1" applyProtection="1">
      <alignment/>
      <protection/>
    </xf>
    <xf numFmtId="0" fontId="49" fillId="0" borderId="0" xfId="0" applyFont="1" applyBorder="1" applyAlignment="1">
      <alignment horizontal="left"/>
    </xf>
    <xf numFmtId="3" fontId="44" fillId="0" borderId="0" xfId="0" applyNumberFormat="1" applyFont="1" applyAlignment="1">
      <alignment wrapText="1"/>
    </xf>
    <xf numFmtId="3" fontId="44" fillId="0" borderId="0" xfId="0" applyNumberFormat="1" applyFont="1" applyAlignment="1">
      <alignment/>
    </xf>
    <xf numFmtId="3" fontId="44" fillId="0" borderId="42" xfId="0" applyNumberFormat="1" applyFont="1" applyBorder="1" applyAlignment="1">
      <alignment wrapText="1"/>
    </xf>
    <xf numFmtId="3" fontId="44" fillId="0" borderId="0" xfId="0" applyNumberFormat="1" applyFont="1" applyBorder="1" applyAlignment="1">
      <alignment wrapText="1"/>
    </xf>
    <xf numFmtId="0" fontId="50" fillId="0" borderId="0" xfId="0" applyFont="1" applyAlignment="1">
      <alignment horizontal="center" wrapText="1"/>
    </xf>
    <xf numFmtId="3" fontId="42" fillId="33" borderId="40" xfId="0" applyNumberFormat="1" applyFont="1" applyFill="1" applyBorder="1" applyAlignment="1">
      <alignment horizontal="center" wrapText="1"/>
    </xf>
    <xf numFmtId="3" fontId="42" fillId="0" borderId="40" xfId="0" applyNumberFormat="1" applyFont="1" applyFill="1" applyBorder="1" applyAlignment="1">
      <alignment horizontal="center"/>
    </xf>
    <xf numFmtId="3" fontId="42" fillId="0" borderId="40" xfId="0" applyNumberFormat="1" applyFont="1" applyFill="1" applyBorder="1" applyAlignment="1">
      <alignment horizontal="center" wrapText="1"/>
    </xf>
    <xf numFmtId="3" fontId="42" fillId="0" borderId="39" xfId="0" applyNumberFormat="1" applyFont="1" applyFill="1" applyBorder="1" applyAlignment="1">
      <alignment horizontal="center" wrapText="1"/>
    </xf>
    <xf numFmtId="3" fontId="42" fillId="0" borderId="39" xfId="0" applyNumberFormat="1" applyFont="1" applyFill="1" applyBorder="1" applyAlignment="1">
      <alignment horizontal="center" vertical="top" wrapText="1"/>
    </xf>
    <xf numFmtId="3" fontId="42" fillId="0" borderId="44" xfId="0" applyNumberFormat="1" applyFont="1" applyBorder="1" applyAlignment="1">
      <alignment horizontal="center" vertical="top" wrapText="1"/>
    </xf>
    <xf numFmtId="3" fontId="42" fillId="0" borderId="0" xfId="0" applyNumberFormat="1" applyFont="1" applyBorder="1" applyAlignment="1">
      <alignment horizontal="center" vertical="top" wrapText="1"/>
    </xf>
    <xf numFmtId="3" fontId="44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 wrapText="1"/>
    </xf>
    <xf numFmtId="4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 quotePrefix="1">
      <alignment horizontal="left" wrapText="1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 quotePrefix="1">
      <alignment horizontal="left" wrapText="1"/>
    </xf>
    <xf numFmtId="0" fontId="50" fillId="0" borderId="0" xfId="0" applyFont="1" applyAlignment="1">
      <alignment/>
    </xf>
    <xf numFmtId="0" fontId="42" fillId="0" borderId="42" xfId="0" applyNumberFormat="1" applyFont="1" applyBorder="1" applyAlignment="1">
      <alignment horizontal="center"/>
    </xf>
    <xf numFmtId="0" fontId="42" fillId="0" borderId="42" xfId="0" applyNumberFormat="1" applyFont="1" applyBorder="1" applyAlignment="1">
      <alignment horizontal="center" wrapText="1"/>
    </xf>
    <xf numFmtId="3" fontId="44" fillId="0" borderId="42" xfId="0" applyNumberFormat="1" applyFont="1" applyBorder="1" applyAlignment="1">
      <alignment/>
    </xf>
    <xf numFmtId="0" fontId="42" fillId="0" borderId="40" xfId="0" applyNumberFormat="1" applyFont="1" applyFill="1" applyBorder="1" applyAlignment="1">
      <alignment horizontal="center" vertical="center"/>
    </xf>
    <xf numFmtId="0" fontId="42" fillId="0" borderId="39" xfId="0" applyNumberFormat="1" applyFont="1" applyFill="1" applyBorder="1" applyAlignment="1">
      <alignment horizontal="center" vertical="center"/>
    </xf>
    <xf numFmtId="3" fontId="42" fillId="0" borderId="47" xfId="0" applyNumberFormat="1" applyFont="1" applyFill="1" applyBorder="1" applyAlignment="1">
      <alignment vertical="center" textRotation="90" wrapText="1"/>
    </xf>
    <xf numFmtId="3" fontId="42" fillId="0" borderId="38" xfId="0" applyNumberFormat="1" applyFont="1" applyFill="1" applyBorder="1" applyAlignment="1">
      <alignment vertical="center" textRotation="90" wrapText="1"/>
    </xf>
    <xf numFmtId="3" fontId="42" fillId="0" borderId="44" xfId="0" applyNumberFormat="1" applyFont="1" applyFill="1" applyBorder="1" applyAlignment="1">
      <alignment vertical="center" textRotation="90" wrapText="1"/>
    </xf>
    <xf numFmtId="0" fontId="42" fillId="0" borderId="40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vertical="center"/>
    </xf>
    <xf numFmtId="0" fontId="42" fillId="0" borderId="40" xfId="0" applyNumberFormat="1" applyFont="1" applyFill="1" applyBorder="1" applyAlignment="1">
      <alignment horizontal="center" vertical="center" wrapText="1"/>
    </xf>
    <xf numFmtId="3" fontId="42" fillId="0" borderId="40" xfId="0" applyNumberFormat="1" applyFont="1" applyFill="1" applyBorder="1" applyAlignment="1">
      <alignment horizontal="center" vertical="center" wrapText="1"/>
    </xf>
    <xf numFmtId="3" fontId="42" fillId="0" borderId="40" xfId="0" applyNumberFormat="1" applyFont="1" applyFill="1" applyBorder="1" applyAlignment="1">
      <alignment vertical="center" textRotation="90" wrapText="1"/>
    </xf>
    <xf numFmtId="3" fontId="42" fillId="35" borderId="40" xfId="0" applyNumberFormat="1" applyFont="1" applyFill="1" applyBorder="1" applyAlignment="1" quotePrefix="1">
      <alignment horizontal="center" vertical="center" wrapText="1"/>
    </xf>
    <xf numFmtId="3" fontId="44" fillId="35" borderId="40" xfId="0" applyNumberFormat="1" applyFont="1" applyFill="1" applyBorder="1" applyAlignment="1">
      <alignment vertical="center" wrapText="1"/>
    </xf>
    <xf numFmtId="0" fontId="42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3" fontId="44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2" fillId="0" borderId="0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 horizontal="center"/>
    </xf>
    <xf numFmtId="4" fontId="43" fillId="53" borderId="40" xfId="0" applyNumberFormat="1" applyFont="1" applyFill="1" applyBorder="1" applyAlignment="1">
      <alignment horizontal="right" vertical="center" wrapText="1"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0" fontId="27" fillId="35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horizontal="left" wrapText="1"/>
      <protection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40" fillId="0" borderId="3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3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8" fillId="7" borderId="38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38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/>
      <protection/>
    </xf>
    <xf numFmtId="0" fontId="28" fillId="0" borderId="30" xfId="0" applyNumberFormat="1" applyFont="1" applyFill="1" applyBorder="1" applyAlignment="1" applyProtection="1">
      <alignment horizontal="center" vertical="center" wrapText="1"/>
      <protection/>
    </xf>
    <xf numFmtId="0" fontId="34" fillId="50" borderId="39" xfId="0" applyNumberFormat="1" applyFont="1" applyFill="1" applyBorder="1" applyAlignment="1" applyProtection="1">
      <alignment horizontal="left" wrapText="1"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39" fillId="0" borderId="30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21" fillId="7" borderId="38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3" fontId="22" fillId="0" borderId="37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42" fillId="0" borderId="0" xfId="0" applyNumberFormat="1" applyFont="1" applyFill="1" applyBorder="1" applyAlignment="1" quotePrefix="1">
      <alignment horizontal="left" wrapText="1"/>
    </xf>
    <xf numFmtId="3" fontId="42" fillId="0" borderId="0" xfId="0" applyNumberFormat="1" applyFont="1" applyBorder="1" applyAlignment="1" quotePrefix="1">
      <alignment horizontal="left" wrapText="1"/>
    </xf>
    <xf numFmtId="0" fontId="42" fillId="0" borderId="39" xfId="0" applyNumberFormat="1" applyFont="1" applyFill="1" applyBorder="1" applyAlignment="1">
      <alignment horizontal="center" vertical="center" wrapText="1"/>
    </xf>
    <xf numFmtId="0" fontId="42" fillId="0" borderId="38" xfId="0" applyNumberFormat="1" applyFont="1" applyFill="1" applyBorder="1" applyAlignment="1">
      <alignment horizontal="center" vertical="center" wrapText="1"/>
    </xf>
    <xf numFmtId="0" fontId="43" fillId="0" borderId="39" xfId="0" applyNumberFormat="1" applyFont="1" applyFill="1" applyBorder="1" applyAlignment="1">
      <alignment horizontal="left" vertical="center" wrapText="1"/>
    </xf>
    <xf numFmtId="0" fontId="43" fillId="0" borderId="44" xfId="0" applyNumberFormat="1" applyFont="1" applyFill="1" applyBorder="1" applyAlignment="1" quotePrefix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5438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5438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792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1057275</xdr:colOff>
      <xdr:row>57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792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8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258"/>
      <c r="B2" s="259"/>
      <c r="C2" s="259"/>
      <c r="D2" s="259"/>
      <c r="E2" s="259"/>
      <c r="F2" s="259"/>
      <c r="G2" s="259"/>
      <c r="H2" s="259"/>
    </row>
    <row r="3" spans="1:8" ht="48" customHeight="1">
      <c r="A3" s="251" t="s">
        <v>204</v>
      </c>
      <c r="B3" s="260"/>
      <c r="C3" s="260"/>
      <c r="D3" s="260"/>
      <c r="E3" s="260"/>
      <c r="F3" s="260"/>
      <c r="G3" s="260"/>
      <c r="H3" s="260"/>
    </row>
    <row r="4" spans="1:8" s="68" customFormat="1" ht="26.25" customHeight="1">
      <c r="A4" s="251" t="s">
        <v>20</v>
      </c>
      <c r="B4" s="260"/>
      <c r="C4" s="260"/>
      <c r="D4" s="260"/>
      <c r="E4" s="260"/>
      <c r="F4" s="260"/>
      <c r="G4" s="261"/>
      <c r="H4" s="261"/>
    </row>
    <row r="5" spans="1:5" ht="15.75" customHeight="1">
      <c r="A5" s="235"/>
      <c r="B5" s="69"/>
      <c r="C5" s="69"/>
      <c r="D5" s="69"/>
      <c r="E5" s="69"/>
    </row>
    <row r="6" spans="1:9" ht="27.75" customHeight="1">
      <c r="A6" s="70" t="e">
        <f>+A6:H25A6A6:H23</f>
        <v>#NAME?</v>
      </c>
      <c r="B6" s="71"/>
      <c r="C6" s="71"/>
      <c r="D6" s="72"/>
      <c r="E6" s="73"/>
      <c r="F6" s="74" t="s">
        <v>30</v>
      </c>
      <c r="G6" s="74" t="s">
        <v>31</v>
      </c>
      <c r="H6" s="75" t="s">
        <v>32</v>
      </c>
      <c r="I6" s="85"/>
    </row>
    <row r="7" spans="1:9" ht="27.75" customHeight="1">
      <c r="A7" s="262" t="s">
        <v>21</v>
      </c>
      <c r="B7" s="246"/>
      <c r="C7" s="246"/>
      <c r="D7" s="246"/>
      <c r="E7" s="263"/>
      <c r="F7" s="87">
        <f>+F8+F9</f>
        <v>5923481</v>
      </c>
      <c r="G7" s="87">
        <f>G8+G9</f>
        <v>5982716</v>
      </c>
      <c r="H7" s="87">
        <f>+H8+H9</f>
        <v>6054509</v>
      </c>
      <c r="I7" s="85"/>
    </row>
    <row r="8" spans="1:8" ht="22.5" customHeight="1">
      <c r="A8" s="243" t="s">
        <v>0</v>
      </c>
      <c r="B8" s="244"/>
      <c r="C8" s="244"/>
      <c r="D8" s="244"/>
      <c r="E8" s="250"/>
      <c r="F8" s="89">
        <v>5921481</v>
      </c>
      <c r="G8" s="89">
        <v>5980696</v>
      </c>
      <c r="H8" s="89">
        <v>6052465</v>
      </c>
    </row>
    <row r="9" spans="1:8" ht="22.5" customHeight="1">
      <c r="A9" s="264" t="s">
        <v>23</v>
      </c>
      <c r="B9" s="250"/>
      <c r="C9" s="250"/>
      <c r="D9" s="250"/>
      <c r="E9" s="250"/>
      <c r="F9" s="89">
        <v>2000</v>
      </c>
      <c r="G9" s="89">
        <v>2020</v>
      </c>
      <c r="H9" s="89">
        <v>2044</v>
      </c>
    </row>
    <row r="10" spans="1:8" ht="22.5" customHeight="1">
      <c r="A10" s="86" t="s">
        <v>22</v>
      </c>
      <c r="B10" s="188"/>
      <c r="C10" s="188"/>
      <c r="D10" s="188"/>
      <c r="E10" s="188"/>
      <c r="F10" s="87">
        <f>+F11+F12</f>
        <v>5943481</v>
      </c>
      <c r="G10" s="87">
        <f>+G11+G12</f>
        <v>6002916</v>
      </c>
      <c r="H10" s="87">
        <f>+H11+H12</f>
        <v>6074951</v>
      </c>
    </row>
    <row r="11" spans="1:10" ht="22.5" customHeight="1">
      <c r="A11" s="247" t="s">
        <v>1</v>
      </c>
      <c r="B11" s="244"/>
      <c r="C11" s="244"/>
      <c r="D11" s="244"/>
      <c r="E11" s="248"/>
      <c r="F11" s="89">
        <v>5923481</v>
      </c>
      <c r="G11" s="89">
        <v>5982716</v>
      </c>
      <c r="H11" s="77">
        <v>6054509</v>
      </c>
      <c r="I11" s="58"/>
      <c r="J11" s="58"/>
    </row>
    <row r="12" spans="1:10" ht="22.5" customHeight="1">
      <c r="A12" s="249" t="s">
        <v>36</v>
      </c>
      <c r="B12" s="250"/>
      <c r="C12" s="250"/>
      <c r="D12" s="250"/>
      <c r="E12" s="250"/>
      <c r="F12" s="76">
        <v>20000</v>
      </c>
      <c r="G12" s="76">
        <v>20200</v>
      </c>
      <c r="H12" s="77">
        <v>20442</v>
      </c>
      <c r="I12" s="58"/>
      <c r="J12" s="58"/>
    </row>
    <row r="13" spans="1:10" ht="22.5" customHeight="1">
      <c r="A13" s="245" t="s">
        <v>2</v>
      </c>
      <c r="B13" s="246"/>
      <c r="C13" s="246"/>
      <c r="D13" s="246"/>
      <c r="E13" s="246"/>
      <c r="F13" s="88">
        <f>+F7-F10</f>
        <v>-20000</v>
      </c>
      <c r="G13" s="88">
        <f>G7-G10</f>
        <v>-20200</v>
      </c>
      <c r="H13" s="88">
        <f>+H7-H10</f>
        <v>-20442</v>
      </c>
      <c r="J13" s="58"/>
    </row>
    <row r="14" spans="1:8" ht="25.5" customHeight="1">
      <c r="A14" s="251"/>
      <c r="B14" s="240"/>
      <c r="C14" s="240"/>
      <c r="D14" s="240"/>
      <c r="E14" s="240"/>
      <c r="F14" s="241"/>
      <c r="G14" s="241"/>
      <c r="H14" s="242"/>
    </row>
    <row r="15" spans="1:10" ht="27.75" customHeight="1">
      <c r="A15" s="70"/>
      <c r="B15" s="71"/>
      <c r="C15" s="71"/>
      <c r="D15" s="72"/>
      <c r="E15" s="73"/>
      <c r="F15" s="74" t="s">
        <v>30</v>
      </c>
      <c r="G15" s="74" t="s">
        <v>31</v>
      </c>
      <c r="H15" s="75" t="s">
        <v>32</v>
      </c>
      <c r="J15" s="58"/>
    </row>
    <row r="16" spans="1:10" ht="30.75" customHeight="1">
      <c r="A16" s="252" t="s">
        <v>37</v>
      </c>
      <c r="B16" s="253"/>
      <c r="C16" s="253"/>
      <c r="D16" s="253"/>
      <c r="E16" s="254"/>
      <c r="F16" s="90"/>
      <c r="G16" s="90"/>
      <c r="H16" s="91"/>
      <c r="J16" s="58"/>
    </row>
    <row r="17" spans="1:10" ht="34.5" customHeight="1">
      <c r="A17" s="255" t="s">
        <v>38</v>
      </c>
      <c r="B17" s="256"/>
      <c r="C17" s="256"/>
      <c r="D17" s="256"/>
      <c r="E17" s="257"/>
      <c r="F17" s="92">
        <v>20000</v>
      </c>
      <c r="G17" s="92">
        <v>20200</v>
      </c>
      <c r="H17" s="88">
        <v>20442</v>
      </c>
      <c r="J17" s="58"/>
    </row>
    <row r="18" spans="1:10" s="63" customFormat="1" ht="25.5" customHeight="1">
      <c r="A18" s="239"/>
      <c r="B18" s="240"/>
      <c r="C18" s="240"/>
      <c r="D18" s="240"/>
      <c r="E18" s="240"/>
      <c r="F18" s="241"/>
      <c r="G18" s="241"/>
      <c r="H18" s="242"/>
      <c r="J18" s="93"/>
    </row>
    <row r="19" spans="1:11" s="63" customFormat="1" ht="27.75" customHeight="1">
      <c r="A19" s="70"/>
      <c r="B19" s="71"/>
      <c r="C19" s="71"/>
      <c r="D19" s="72"/>
      <c r="E19" s="73"/>
      <c r="F19" s="74" t="s">
        <v>30</v>
      </c>
      <c r="G19" s="74" t="s">
        <v>31</v>
      </c>
      <c r="H19" s="75" t="s">
        <v>32</v>
      </c>
      <c r="J19" s="93"/>
      <c r="K19" s="93"/>
    </row>
    <row r="20" spans="1:10" s="63" customFormat="1" ht="22.5" customHeight="1">
      <c r="A20" s="243" t="s">
        <v>3</v>
      </c>
      <c r="B20" s="244"/>
      <c r="C20" s="244"/>
      <c r="D20" s="244"/>
      <c r="E20" s="244"/>
      <c r="F20" s="76"/>
      <c r="G20" s="76"/>
      <c r="H20" s="76"/>
      <c r="J20" s="93"/>
    </row>
    <row r="21" spans="1:8" s="63" customFormat="1" ht="33.75" customHeight="1">
      <c r="A21" s="243" t="s">
        <v>4</v>
      </c>
      <c r="B21" s="244"/>
      <c r="C21" s="244"/>
      <c r="D21" s="244"/>
      <c r="E21" s="244"/>
      <c r="F21" s="76"/>
      <c r="G21" s="76"/>
      <c r="H21" s="76"/>
    </row>
    <row r="22" spans="1:11" s="63" customFormat="1" ht="22.5" customHeight="1">
      <c r="A22" s="245" t="s">
        <v>5</v>
      </c>
      <c r="B22" s="246"/>
      <c r="C22" s="246"/>
      <c r="D22" s="246"/>
      <c r="E22" s="246"/>
      <c r="F22" s="87">
        <f>F20-F21</f>
        <v>0</v>
      </c>
      <c r="G22" s="87">
        <f>G20-G21</f>
        <v>0</v>
      </c>
      <c r="H22" s="87">
        <f>H20-H21</f>
        <v>0</v>
      </c>
      <c r="J22" s="94"/>
      <c r="K22" s="93"/>
    </row>
    <row r="23" spans="1:8" s="63" customFormat="1" ht="25.5" customHeight="1">
      <c r="A23" s="239"/>
      <c r="B23" s="240"/>
      <c r="C23" s="240"/>
      <c r="D23" s="240"/>
      <c r="E23" s="240"/>
      <c r="F23" s="241"/>
      <c r="G23" s="241"/>
      <c r="H23" s="242"/>
    </row>
    <row r="24" spans="1:8" s="63" customFormat="1" ht="22.5" customHeight="1">
      <c r="A24" s="247" t="s">
        <v>6</v>
      </c>
      <c r="B24" s="244"/>
      <c r="C24" s="244"/>
      <c r="D24" s="244"/>
      <c r="E24" s="244"/>
      <c r="F24" s="76">
        <f>IF((F13+F17+F22)&lt;&gt;0,"NESLAGANJE ZBROJA",(F13+F17+F22))</f>
        <v>0</v>
      </c>
      <c r="G24" s="76">
        <f>IF((G13+G17+G22)&lt;&gt;0,"NESLAGANJE ZBROJA",(G13+G17+G22))</f>
        <v>0</v>
      </c>
      <c r="H24" s="76">
        <f>IF((H13+H17+H22)&lt;&gt;0,"NESLAGANJE ZBROJA",(H13+H17+H22))</f>
        <v>0</v>
      </c>
    </row>
    <row r="25" spans="1:5" s="63" customFormat="1" ht="18" customHeight="1">
      <c r="A25" s="236"/>
      <c r="B25" s="69"/>
      <c r="C25" s="69"/>
      <c r="D25" s="69"/>
      <c r="E25" s="69"/>
    </row>
    <row r="26" spans="1:8" ht="42" customHeight="1">
      <c r="A26" s="237" t="s">
        <v>39</v>
      </c>
      <c r="B26" s="238"/>
      <c r="C26" s="238"/>
      <c r="D26" s="238"/>
      <c r="E26" s="238"/>
      <c r="F26" s="238"/>
      <c r="G26" s="238"/>
      <c r="H26" s="238"/>
    </row>
    <row r="27" ht="12.75">
      <c r="E27" s="95"/>
    </row>
    <row r="31" spans="6:8" ht="12.75">
      <c r="F31" s="58"/>
      <c r="G31" s="58"/>
      <c r="H31" s="58"/>
    </row>
    <row r="32" spans="6:8" ht="12.75">
      <c r="F32" s="58"/>
      <c r="G32" s="58"/>
      <c r="H32" s="58"/>
    </row>
    <row r="33" spans="5:8" ht="12.75">
      <c r="E33" s="96"/>
      <c r="F33" s="60"/>
      <c r="G33" s="60"/>
      <c r="H33" s="60"/>
    </row>
    <row r="34" spans="5:8" ht="12.75">
      <c r="E34" s="96"/>
      <c r="F34" s="58"/>
      <c r="G34" s="58"/>
      <c r="H34" s="58"/>
    </row>
    <row r="35" spans="5:8" ht="12.75">
      <c r="E35" s="96"/>
      <c r="F35" s="58"/>
      <c r="G35" s="58"/>
      <c r="H35" s="58"/>
    </row>
    <row r="36" spans="5:8" ht="12.75">
      <c r="E36" s="96"/>
      <c r="F36" s="58"/>
      <c r="G36" s="58"/>
      <c r="H36" s="58"/>
    </row>
    <row r="37" spans="5:8" ht="12.75">
      <c r="E37" s="96"/>
      <c r="F37" s="58"/>
      <c r="G37" s="58"/>
      <c r="H37" s="58"/>
    </row>
    <row r="38" ht="12.75">
      <c r="E38" s="96"/>
    </row>
    <row r="43" ht="12.75">
      <c r="F43" s="58"/>
    </row>
    <row r="44" ht="12.75">
      <c r="F44" s="58"/>
    </row>
    <row r="45" ht="12.75">
      <c r="F45" s="5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="120" zoomScaleSheetLayoutView="120" zoomScalePageLayoutView="0" workbookViewId="0" topLeftCell="A1">
      <selection activeCell="A52" sqref="A52:IV52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10" width="17.5742187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156"/>
    </row>
    <row r="2" spans="1:10" s="1" customFormat="1" ht="13.5" thickBot="1">
      <c r="A2" s="15"/>
      <c r="I2" s="16" t="s">
        <v>8</v>
      </c>
      <c r="J2" s="16"/>
    </row>
    <row r="3" spans="1:10" s="1" customFormat="1" ht="26.25" thickBot="1">
      <c r="A3" s="82" t="s">
        <v>9</v>
      </c>
      <c r="B3" s="268" t="s">
        <v>25</v>
      </c>
      <c r="C3" s="269"/>
      <c r="D3" s="269"/>
      <c r="E3" s="269"/>
      <c r="F3" s="269"/>
      <c r="G3" s="269"/>
      <c r="H3" s="269"/>
      <c r="I3" s="270"/>
      <c r="J3" s="168"/>
    </row>
    <row r="4" spans="1:10" s="1" customFormat="1" ht="89.25">
      <c r="A4" s="159" t="s">
        <v>10</v>
      </c>
      <c r="B4" s="177" t="s">
        <v>11</v>
      </c>
      <c r="C4" s="160" t="s">
        <v>12</v>
      </c>
      <c r="D4" s="160" t="s">
        <v>13</v>
      </c>
      <c r="E4" s="160" t="s">
        <v>14</v>
      </c>
      <c r="F4" s="160" t="s">
        <v>15</v>
      </c>
      <c r="G4" s="160" t="s">
        <v>24</v>
      </c>
      <c r="H4" s="161" t="s">
        <v>203</v>
      </c>
      <c r="I4" s="162" t="s">
        <v>16</v>
      </c>
      <c r="J4" s="169"/>
    </row>
    <row r="5" spans="1:10" s="1" customFormat="1" ht="12.75">
      <c r="A5" s="183" t="s">
        <v>201</v>
      </c>
      <c r="B5" s="184"/>
      <c r="C5" s="185"/>
      <c r="D5" s="185"/>
      <c r="E5" s="186">
        <v>50000</v>
      </c>
      <c r="F5" s="185"/>
      <c r="G5" s="185"/>
      <c r="H5" s="185"/>
      <c r="I5" s="185"/>
      <c r="J5" s="169"/>
    </row>
    <row r="6" spans="1:10" s="1" customFormat="1" ht="12.75">
      <c r="A6" s="183" t="s">
        <v>193</v>
      </c>
      <c r="B6" s="186"/>
      <c r="C6" s="186"/>
      <c r="D6" s="186"/>
      <c r="E6" s="186">
        <v>700</v>
      </c>
      <c r="F6" s="186"/>
      <c r="G6" s="186"/>
      <c r="H6" s="186"/>
      <c r="I6" s="186"/>
      <c r="J6" s="170"/>
    </row>
    <row r="7" spans="1:10" s="1" customFormat="1" ht="12.75">
      <c r="A7" s="183" t="s">
        <v>194</v>
      </c>
      <c r="B7" s="186"/>
      <c r="C7" s="186"/>
      <c r="D7" s="186"/>
      <c r="E7" s="186">
        <v>4636088</v>
      </c>
      <c r="F7" s="186"/>
      <c r="G7" s="186"/>
      <c r="H7" s="186"/>
      <c r="I7" s="186"/>
      <c r="J7" s="170"/>
    </row>
    <row r="8" spans="1:10" s="1" customFormat="1" ht="17.25">
      <c r="A8" s="183" t="s">
        <v>195</v>
      </c>
      <c r="B8" s="186"/>
      <c r="C8" s="186"/>
      <c r="D8" s="186"/>
      <c r="E8" s="186">
        <v>11704</v>
      </c>
      <c r="F8" s="186"/>
      <c r="G8" s="186"/>
      <c r="H8" s="186"/>
      <c r="I8" s="186"/>
      <c r="J8" s="170"/>
    </row>
    <row r="9" spans="1:10" s="1" customFormat="1" ht="25.5">
      <c r="A9" s="158" t="s">
        <v>191</v>
      </c>
      <c r="B9" s="21"/>
      <c r="C9" s="22"/>
      <c r="D9" s="22">
        <v>334960</v>
      </c>
      <c r="E9" s="22"/>
      <c r="F9" s="22"/>
      <c r="G9" s="23"/>
      <c r="H9" s="23"/>
      <c r="I9" s="24"/>
      <c r="J9" s="172"/>
    </row>
    <row r="10" spans="1:10" s="1" customFormat="1" ht="12.75">
      <c r="A10" s="158" t="s">
        <v>192</v>
      </c>
      <c r="B10" s="21"/>
      <c r="C10" s="22"/>
      <c r="D10" s="22">
        <v>66056</v>
      </c>
      <c r="E10" s="22"/>
      <c r="F10" s="22"/>
      <c r="G10" s="23"/>
      <c r="H10" s="23"/>
      <c r="I10" s="24"/>
      <c r="J10" s="172"/>
    </row>
    <row r="11" spans="1:10" s="1" customFormat="1" ht="17.25">
      <c r="A11" s="158" t="s">
        <v>200</v>
      </c>
      <c r="B11" s="21"/>
      <c r="C11" s="22"/>
      <c r="D11" s="22"/>
      <c r="E11" s="22"/>
      <c r="F11" s="22"/>
      <c r="G11" s="23">
        <v>2000</v>
      </c>
      <c r="H11" s="23"/>
      <c r="I11" s="24"/>
      <c r="J11" s="172"/>
    </row>
    <row r="12" spans="1:10" s="1" customFormat="1" ht="17.25" customHeight="1">
      <c r="A12" s="158" t="s">
        <v>197</v>
      </c>
      <c r="B12" s="21"/>
      <c r="C12" s="22">
        <v>2000</v>
      </c>
      <c r="D12" s="22"/>
      <c r="E12" s="22"/>
      <c r="F12" s="22"/>
      <c r="G12" s="23"/>
      <c r="H12" s="23"/>
      <c r="I12" s="24"/>
      <c r="J12" s="172"/>
    </row>
    <row r="13" spans="1:10" s="1" customFormat="1" ht="12.75">
      <c r="A13" s="158" t="s">
        <v>196</v>
      </c>
      <c r="B13" s="21"/>
      <c r="C13" s="22">
        <v>29400</v>
      </c>
      <c r="D13" s="22"/>
      <c r="E13" s="22"/>
      <c r="F13" s="22"/>
      <c r="G13" s="23"/>
      <c r="H13" s="23"/>
      <c r="I13" s="24"/>
      <c r="J13" s="172"/>
    </row>
    <row r="14" spans="1:10" s="1" customFormat="1" ht="12.75">
      <c r="A14" s="158" t="s">
        <v>198</v>
      </c>
      <c r="B14" s="21"/>
      <c r="C14" s="22"/>
      <c r="D14" s="22"/>
      <c r="E14" s="22"/>
      <c r="F14" s="22">
        <v>32500</v>
      </c>
      <c r="G14" s="23"/>
      <c r="H14" s="23"/>
      <c r="I14" s="24"/>
      <c r="J14" s="172"/>
    </row>
    <row r="15" spans="1:10" s="1" customFormat="1" ht="12.75">
      <c r="A15" s="158">
        <v>67112</v>
      </c>
      <c r="B15" s="21">
        <v>368169</v>
      </c>
      <c r="C15" s="22"/>
      <c r="D15" s="22"/>
      <c r="E15" s="22"/>
      <c r="F15" s="22"/>
      <c r="G15" s="23"/>
      <c r="H15" s="23"/>
      <c r="I15" s="24"/>
      <c r="J15" s="172"/>
    </row>
    <row r="16" spans="1:10" s="1" customFormat="1" ht="12.75">
      <c r="A16" s="158" t="s">
        <v>190</v>
      </c>
      <c r="B16" s="21">
        <v>10000</v>
      </c>
      <c r="C16" s="22"/>
      <c r="D16" s="22"/>
      <c r="E16" s="22"/>
      <c r="F16" s="22"/>
      <c r="G16" s="23"/>
      <c r="H16" s="23"/>
      <c r="I16" s="24"/>
      <c r="J16" s="172"/>
    </row>
    <row r="17" spans="1:10" s="1" customFormat="1" ht="12.75">
      <c r="A17" s="158" t="s">
        <v>189</v>
      </c>
      <c r="B17" s="21">
        <v>210000</v>
      </c>
      <c r="C17" s="22"/>
      <c r="D17" s="22"/>
      <c r="E17" s="22"/>
      <c r="F17" s="22"/>
      <c r="G17" s="23"/>
      <c r="H17" s="23"/>
      <c r="I17" s="24"/>
      <c r="J17" s="172"/>
    </row>
    <row r="18" spans="1:10" s="1" customFormat="1" ht="12.75">
      <c r="A18" s="158" t="s">
        <v>188</v>
      </c>
      <c r="B18" s="21">
        <v>167904</v>
      </c>
      <c r="C18" s="22"/>
      <c r="D18" s="22"/>
      <c r="E18" s="22"/>
      <c r="F18" s="22"/>
      <c r="G18" s="23"/>
      <c r="H18" s="23"/>
      <c r="I18" s="24"/>
      <c r="J18" s="172"/>
    </row>
    <row r="19" spans="1:10" s="167" customFormat="1" ht="22.5" customHeight="1">
      <c r="A19" s="158" t="s">
        <v>199</v>
      </c>
      <c r="B19" s="163"/>
      <c r="C19" s="164"/>
      <c r="D19" s="164"/>
      <c r="E19" s="164"/>
      <c r="F19" s="164"/>
      <c r="G19" s="165">
        <v>2000</v>
      </c>
      <c r="H19" s="165"/>
      <c r="I19" s="166"/>
      <c r="J19" s="173"/>
    </row>
    <row r="20" spans="1:10" s="1" customFormat="1" ht="12.75">
      <c r="A20" s="158" t="s">
        <v>202</v>
      </c>
      <c r="B20" s="21"/>
      <c r="C20" s="22"/>
      <c r="D20" s="22"/>
      <c r="E20" s="22"/>
      <c r="F20" s="22"/>
      <c r="G20" s="23"/>
      <c r="H20" s="23">
        <v>20000</v>
      </c>
      <c r="I20" s="24"/>
      <c r="J20" s="172"/>
    </row>
    <row r="21" spans="1:10" s="1" customFormat="1" ht="13.5" thickBot="1">
      <c r="A21" s="176"/>
      <c r="B21" s="26"/>
      <c r="C21" s="27"/>
      <c r="D21" s="27"/>
      <c r="E21" s="27"/>
      <c r="F21" s="27"/>
      <c r="G21" s="28"/>
      <c r="H21" s="28"/>
      <c r="I21" s="29"/>
      <c r="J21" s="172"/>
    </row>
    <row r="22" spans="1:10" s="1" customFormat="1" ht="30" customHeight="1" thickBot="1">
      <c r="A22" s="30" t="s">
        <v>17</v>
      </c>
      <c r="B22" s="31">
        <f>SUM(B5:B21)</f>
        <v>756073</v>
      </c>
      <c r="C22" s="31">
        <f aca="true" t="shared" si="0" ref="C22:I22">SUM(C5:C21)</f>
        <v>31400</v>
      </c>
      <c r="D22" s="31">
        <f t="shared" si="0"/>
        <v>401016</v>
      </c>
      <c r="E22" s="31">
        <f t="shared" si="0"/>
        <v>4698492</v>
      </c>
      <c r="F22" s="31">
        <f t="shared" si="0"/>
        <v>32500</v>
      </c>
      <c r="G22" s="31">
        <f t="shared" si="0"/>
        <v>4000</v>
      </c>
      <c r="H22" s="31">
        <f t="shared" si="0"/>
        <v>20000</v>
      </c>
      <c r="I22" s="31">
        <f t="shared" si="0"/>
        <v>0</v>
      </c>
      <c r="J22" s="172"/>
    </row>
    <row r="23" spans="1:10" s="1" customFormat="1" ht="28.5" customHeight="1" thickBot="1">
      <c r="A23" s="30" t="s">
        <v>26</v>
      </c>
      <c r="B23" s="265">
        <f>B22+C22+D22+E22+F22+G22+H22+I22</f>
        <v>5943481</v>
      </c>
      <c r="C23" s="266"/>
      <c r="D23" s="266"/>
      <c r="E23" s="266"/>
      <c r="F23" s="266"/>
      <c r="G23" s="266"/>
      <c r="H23" s="266"/>
      <c r="I23" s="267"/>
      <c r="J23" s="174"/>
    </row>
    <row r="24" spans="1:10" s="1" customFormat="1" ht="28.5" customHeight="1">
      <c r="A24" s="187"/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s="1" customFormat="1" ht="28.5" customHeight="1">
      <c r="A25" s="187"/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s="1" customFormat="1" ht="28.5" customHeight="1">
      <c r="A26" s="187"/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s="1" customFormat="1" ht="28.5" customHeight="1">
      <c r="A27" s="187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13.5" thickBot="1">
      <c r="A28" s="12"/>
      <c r="B28" s="12"/>
      <c r="C28" s="12"/>
      <c r="D28" s="13"/>
      <c r="E28" s="32"/>
      <c r="I28" s="16"/>
      <c r="J28" s="16"/>
    </row>
    <row r="29" spans="1:10" ht="24" customHeight="1" thickBot="1">
      <c r="A29" s="83" t="s">
        <v>9</v>
      </c>
      <c r="B29" s="268" t="s">
        <v>27</v>
      </c>
      <c r="C29" s="269"/>
      <c r="D29" s="269"/>
      <c r="E29" s="269"/>
      <c r="F29" s="269"/>
      <c r="G29" s="269"/>
      <c r="H29" s="269"/>
      <c r="I29" s="270"/>
      <c r="J29" s="168"/>
    </row>
    <row r="30" spans="1:10" ht="90" thickBot="1">
      <c r="A30" s="84" t="s">
        <v>10</v>
      </c>
      <c r="B30" s="17" t="s">
        <v>11</v>
      </c>
      <c r="C30" s="18" t="s">
        <v>12</v>
      </c>
      <c r="D30" s="18" t="s">
        <v>13</v>
      </c>
      <c r="E30" s="18" t="s">
        <v>14</v>
      </c>
      <c r="F30" s="18" t="s">
        <v>15</v>
      </c>
      <c r="G30" s="18" t="s">
        <v>24</v>
      </c>
      <c r="H30" s="175"/>
      <c r="I30" s="19" t="s">
        <v>16</v>
      </c>
      <c r="J30" s="169"/>
    </row>
    <row r="31" spans="1:10" ht="12.75">
      <c r="A31" s="183" t="s">
        <v>201</v>
      </c>
      <c r="B31" s="4"/>
      <c r="C31" s="5"/>
      <c r="D31" s="6"/>
      <c r="E31" s="7">
        <v>50500</v>
      </c>
      <c r="F31" s="7"/>
      <c r="G31" s="8"/>
      <c r="H31" s="8"/>
      <c r="I31" s="9"/>
      <c r="J31" s="171"/>
    </row>
    <row r="32" spans="1:10" ht="12.75">
      <c r="A32" s="183" t="s">
        <v>193</v>
      </c>
      <c r="B32" s="178"/>
      <c r="C32" s="22"/>
      <c r="D32" s="179"/>
      <c r="E32" s="180">
        <v>707</v>
      </c>
      <c r="F32" s="180"/>
      <c r="G32" s="181"/>
      <c r="H32" s="181"/>
      <c r="I32" s="182"/>
      <c r="J32" s="171"/>
    </row>
    <row r="33" spans="1:10" ht="12.75">
      <c r="A33" s="183" t="s">
        <v>194</v>
      </c>
      <c r="B33" s="178"/>
      <c r="C33" s="22"/>
      <c r="D33" s="179"/>
      <c r="E33" s="180">
        <v>4682449</v>
      </c>
      <c r="F33" s="180"/>
      <c r="G33" s="181"/>
      <c r="H33" s="181"/>
      <c r="I33" s="182"/>
      <c r="J33" s="171"/>
    </row>
    <row r="34" spans="1:10" ht="17.25">
      <c r="A34" s="183" t="s">
        <v>195</v>
      </c>
      <c r="B34" s="178"/>
      <c r="C34" s="22"/>
      <c r="D34" s="179"/>
      <c r="E34" s="180">
        <v>11821</v>
      </c>
      <c r="F34" s="180"/>
      <c r="G34" s="181"/>
      <c r="H34" s="181"/>
      <c r="I34" s="182"/>
      <c r="J34" s="171"/>
    </row>
    <row r="35" spans="1:10" ht="25.5">
      <c r="A35" s="158" t="s">
        <v>191</v>
      </c>
      <c r="B35" s="178"/>
      <c r="C35" s="22"/>
      <c r="D35" s="179">
        <v>338310</v>
      </c>
      <c r="E35" s="180"/>
      <c r="F35" s="180"/>
      <c r="G35" s="181"/>
      <c r="H35" s="181"/>
      <c r="I35" s="182"/>
      <c r="J35" s="171"/>
    </row>
    <row r="36" spans="1:10" ht="12.75">
      <c r="A36" s="158" t="s">
        <v>192</v>
      </c>
      <c r="B36" s="21"/>
      <c r="C36" s="22"/>
      <c r="D36" s="22">
        <v>66717</v>
      </c>
      <c r="E36" s="22"/>
      <c r="F36" s="22"/>
      <c r="G36" s="23"/>
      <c r="H36" s="23"/>
      <c r="I36" s="24"/>
      <c r="J36" s="172"/>
    </row>
    <row r="37" spans="1:10" ht="21.75" customHeight="1">
      <c r="A37" s="158" t="s">
        <v>200</v>
      </c>
      <c r="B37" s="21"/>
      <c r="C37" s="22"/>
      <c r="D37" s="22"/>
      <c r="E37" s="22"/>
      <c r="F37" s="22"/>
      <c r="G37" s="23">
        <v>2020</v>
      </c>
      <c r="H37" s="23"/>
      <c r="I37" s="24"/>
      <c r="J37" s="172"/>
    </row>
    <row r="38" spans="1:10" ht="28.5" customHeight="1">
      <c r="A38" s="158" t="s">
        <v>197</v>
      </c>
      <c r="B38" s="21"/>
      <c r="C38" s="22">
        <v>2020</v>
      </c>
      <c r="D38" s="22"/>
      <c r="E38" s="22"/>
      <c r="F38" s="22"/>
      <c r="G38" s="23"/>
      <c r="H38" s="23"/>
      <c r="I38" s="24"/>
      <c r="J38" s="172"/>
    </row>
    <row r="39" spans="1:10" ht="12.75">
      <c r="A39" s="158" t="s">
        <v>196</v>
      </c>
      <c r="B39" s="21"/>
      <c r="C39" s="22">
        <v>29694</v>
      </c>
      <c r="D39" s="22"/>
      <c r="E39" s="22"/>
      <c r="F39" s="22"/>
      <c r="G39" s="23"/>
      <c r="H39" s="23"/>
      <c r="I39" s="24"/>
      <c r="J39" s="172"/>
    </row>
    <row r="40" spans="1:10" ht="12.75">
      <c r="A40" s="158" t="s">
        <v>198</v>
      </c>
      <c r="B40" s="21"/>
      <c r="C40" s="22"/>
      <c r="D40" s="22"/>
      <c r="E40" s="22"/>
      <c r="F40" s="22">
        <v>32825</v>
      </c>
      <c r="G40" s="23"/>
      <c r="H40" s="23"/>
      <c r="I40" s="24"/>
      <c r="J40" s="172"/>
    </row>
    <row r="41" spans="1:10" ht="12.75">
      <c r="A41" s="158">
        <v>67112</v>
      </c>
      <c r="B41" s="21">
        <v>371850</v>
      </c>
      <c r="C41" s="22"/>
      <c r="D41" s="22"/>
      <c r="E41" s="22"/>
      <c r="F41" s="22"/>
      <c r="G41" s="23"/>
      <c r="H41" s="23"/>
      <c r="I41" s="24"/>
      <c r="J41" s="172"/>
    </row>
    <row r="42" spans="1:10" ht="12.75">
      <c r="A42" s="158" t="s">
        <v>190</v>
      </c>
      <c r="B42" s="21">
        <v>10100</v>
      </c>
      <c r="C42" s="22"/>
      <c r="D42" s="22"/>
      <c r="E42" s="22"/>
      <c r="F42" s="22"/>
      <c r="G42" s="23"/>
      <c r="H42" s="23"/>
      <c r="I42" s="24"/>
      <c r="J42" s="172"/>
    </row>
    <row r="43" spans="1:10" ht="12.75">
      <c r="A43" s="158" t="s">
        <v>189</v>
      </c>
      <c r="B43" s="21">
        <v>212100</v>
      </c>
      <c r="C43" s="22"/>
      <c r="D43" s="22"/>
      <c r="E43" s="22"/>
      <c r="F43" s="22"/>
      <c r="G43" s="23"/>
      <c r="H43" s="23"/>
      <c r="I43" s="24"/>
      <c r="J43" s="172"/>
    </row>
    <row r="44" spans="1:10" ht="12.75">
      <c r="A44" s="158" t="s">
        <v>188</v>
      </c>
      <c r="B44" s="21">
        <v>169583</v>
      </c>
      <c r="C44" s="22"/>
      <c r="D44" s="22"/>
      <c r="E44" s="22"/>
      <c r="F44" s="22"/>
      <c r="G44" s="23"/>
      <c r="H44" s="23"/>
      <c r="I44" s="24"/>
      <c r="J44" s="172"/>
    </row>
    <row r="45" spans="1:10" ht="1.5" customHeight="1">
      <c r="A45" s="158">
        <v>673</v>
      </c>
      <c r="B45" s="21"/>
      <c r="C45" s="22"/>
      <c r="D45" s="22"/>
      <c r="E45" s="22"/>
      <c r="F45" s="22"/>
      <c r="G45" s="23"/>
      <c r="H45" s="23"/>
      <c r="I45" s="24"/>
      <c r="J45" s="172"/>
    </row>
    <row r="46" spans="1:10" ht="22.5" customHeight="1">
      <c r="A46" s="158" t="s">
        <v>199</v>
      </c>
      <c r="B46" s="21"/>
      <c r="C46" s="22"/>
      <c r="D46" s="22"/>
      <c r="E46" s="22"/>
      <c r="F46" s="22"/>
      <c r="G46" s="23">
        <v>2020</v>
      </c>
      <c r="H46" s="23"/>
      <c r="I46" s="24"/>
      <c r="J46" s="172"/>
    </row>
    <row r="47" spans="1:10" ht="12.75">
      <c r="A47" s="158" t="s">
        <v>202</v>
      </c>
      <c r="B47" s="21"/>
      <c r="C47" s="22"/>
      <c r="D47" s="22"/>
      <c r="E47" s="22"/>
      <c r="F47" s="22"/>
      <c r="G47" s="23"/>
      <c r="H47" s="23">
        <v>20200</v>
      </c>
      <c r="I47" s="24"/>
      <c r="J47" s="172"/>
    </row>
    <row r="48" spans="1:10" ht="13.5" thickBot="1">
      <c r="A48" s="176"/>
      <c r="B48" s="21"/>
      <c r="C48" s="22"/>
      <c r="D48" s="22"/>
      <c r="E48" s="22"/>
      <c r="F48" s="22"/>
      <c r="G48" s="23"/>
      <c r="H48" s="23"/>
      <c r="I48" s="24"/>
      <c r="J48" s="172"/>
    </row>
    <row r="49" spans="1:10" s="1" customFormat="1" ht="30" customHeight="1" thickBot="1">
      <c r="A49" s="30" t="s">
        <v>17</v>
      </c>
      <c r="B49" s="31">
        <f>SUM(B31:B48)</f>
        <v>763633</v>
      </c>
      <c r="C49" s="31">
        <f aca="true" t="shared" si="1" ref="C49:I49">SUM(C31:C48)</f>
        <v>31714</v>
      </c>
      <c r="D49" s="31">
        <f t="shared" si="1"/>
        <v>405027</v>
      </c>
      <c r="E49" s="31">
        <f t="shared" si="1"/>
        <v>4745477</v>
      </c>
      <c r="F49" s="31">
        <f t="shared" si="1"/>
        <v>32825</v>
      </c>
      <c r="G49" s="31">
        <f t="shared" si="1"/>
        <v>4040</v>
      </c>
      <c r="H49" s="31">
        <f t="shared" si="1"/>
        <v>20200</v>
      </c>
      <c r="I49" s="31">
        <f t="shared" si="1"/>
        <v>0</v>
      </c>
      <c r="J49" s="172"/>
    </row>
    <row r="50" spans="1:10" s="1" customFormat="1" ht="28.5" customHeight="1" thickBot="1">
      <c r="A50" s="30" t="s">
        <v>28</v>
      </c>
      <c r="B50" s="265">
        <f>B49+C49+D49+E49+F49+G49+H49+I49</f>
        <v>6002916</v>
      </c>
      <c r="C50" s="266"/>
      <c r="D50" s="266"/>
      <c r="E50" s="266"/>
      <c r="F50" s="266"/>
      <c r="G50" s="266"/>
      <c r="H50" s="266"/>
      <c r="I50" s="267"/>
      <c r="J50" s="174"/>
    </row>
    <row r="51" spans="1:10" s="1" customFormat="1" ht="28.5" customHeight="1">
      <c r="A51" s="187"/>
      <c r="B51" s="174"/>
      <c r="C51" s="174"/>
      <c r="D51" s="174"/>
      <c r="E51" s="174"/>
      <c r="F51" s="174"/>
      <c r="G51" s="174"/>
      <c r="H51" s="174"/>
      <c r="I51" s="174"/>
      <c r="J51" s="174"/>
    </row>
    <row r="52" spans="1:10" s="1" customFormat="1" ht="28.5" customHeight="1">
      <c r="A52" s="187"/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10" s="1" customFormat="1" ht="28.5" customHeight="1">
      <c r="A53" s="187"/>
      <c r="B53" s="174"/>
      <c r="C53" s="174"/>
      <c r="D53" s="174"/>
      <c r="E53" s="174"/>
      <c r="F53" s="174"/>
      <c r="G53" s="174"/>
      <c r="H53" s="174"/>
      <c r="I53" s="174"/>
      <c r="J53" s="174"/>
    </row>
    <row r="54" spans="1:10" s="1" customFormat="1" ht="28.5" customHeight="1">
      <c r="A54" s="187"/>
      <c r="B54" s="174"/>
      <c r="C54" s="174"/>
      <c r="D54" s="174"/>
      <c r="E54" s="174"/>
      <c r="F54" s="174"/>
      <c r="G54" s="174"/>
      <c r="H54" s="174"/>
      <c r="I54" s="174"/>
      <c r="J54" s="174"/>
    </row>
    <row r="55" spans="4:5" ht="13.5" thickBot="1">
      <c r="D55" s="34"/>
      <c r="E55" s="35"/>
    </row>
    <row r="56" spans="1:10" ht="26.25" thickBot="1">
      <c r="A56" s="83" t="s">
        <v>9</v>
      </c>
      <c r="B56" s="268" t="s">
        <v>33</v>
      </c>
      <c r="C56" s="269"/>
      <c r="D56" s="269"/>
      <c r="E56" s="269"/>
      <c r="F56" s="269"/>
      <c r="G56" s="269"/>
      <c r="H56" s="269"/>
      <c r="I56" s="270"/>
      <c r="J56" s="168"/>
    </row>
    <row r="57" spans="1:10" ht="90" thickBot="1">
      <c r="A57" s="84" t="s">
        <v>10</v>
      </c>
      <c r="B57" s="17" t="s">
        <v>11</v>
      </c>
      <c r="C57" s="18" t="s">
        <v>12</v>
      </c>
      <c r="D57" s="18" t="s">
        <v>13</v>
      </c>
      <c r="E57" s="18" t="s">
        <v>14</v>
      </c>
      <c r="F57" s="18" t="s">
        <v>15</v>
      </c>
      <c r="G57" s="18" t="s">
        <v>24</v>
      </c>
      <c r="H57" s="175"/>
      <c r="I57" s="19" t="s">
        <v>16</v>
      </c>
      <c r="J57" s="169"/>
    </row>
    <row r="58" spans="1:10" ht="12.75">
      <c r="A58" s="3"/>
      <c r="B58" s="4"/>
      <c r="C58" s="5"/>
      <c r="D58" s="6"/>
      <c r="E58" s="7"/>
      <c r="F58" s="7"/>
      <c r="G58" s="8"/>
      <c r="H58" s="8"/>
      <c r="I58" s="9"/>
      <c r="J58" s="171"/>
    </row>
    <row r="59" spans="1:10" ht="12.75">
      <c r="A59" s="20"/>
      <c r="B59" s="178"/>
      <c r="C59" s="22"/>
      <c r="D59" s="179"/>
      <c r="E59" s="180"/>
      <c r="F59" s="180"/>
      <c r="G59" s="181"/>
      <c r="H59" s="181"/>
      <c r="I59" s="182"/>
      <c r="J59" s="171"/>
    </row>
    <row r="60" spans="1:10" ht="12.75">
      <c r="A60" s="183" t="s">
        <v>201</v>
      </c>
      <c r="B60" s="178"/>
      <c r="C60" s="22"/>
      <c r="D60" s="179"/>
      <c r="E60" s="180">
        <v>51106</v>
      </c>
      <c r="F60" s="180"/>
      <c r="G60" s="181"/>
      <c r="H60" s="181"/>
      <c r="I60" s="182"/>
      <c r="J60" s="171"/>
    </row>
    <row r="61" spans="1:10" ht="12.75">
      <c r="A61" s="183" t="s">
        <v>193</v>
      </c>
      <c r="B61" s="178"/>
      <c r="C61" s="22"/>
      <c r="D61" s="179"/>
      <c r="E61" s="180">
        <v>715</v>
      </c>
      <c r="F61" s="180"/>
      <c r="G61" s="181"/>
      <c r="H61" s="181"/>
      <c r="I61" s="182"/>
      <c r="J61" s="171"/>
    </row>
    <row r="62" spans="1:10" ht="12.75">
      <c r="A62" s="183" t="s">
        <v>194</v>
      </c>
      <c r="B62" s="178"/>
      <c r="C62" s="22"/>
      <c r="D62" s="179"/>
      <c r="E62" s="180">
        <v>4738638</v>
      </c>
      <c r="F62" s="180"/>
      <c r="G62" s="181"/>
      <c r="H62" s="181"/>
      <c r="I62" s="182"/>
      <c r="J62" s="171"/>
    </row>
    <row r="63" spans="1:10" ht="17.25">
      <c r="A63" s="183" t="s">
        <v>195</v>
      </c>
      <c r="B63" s="178"/>
      <c r="C63" s="22"/>
      <c r="D63" s="179"/>
      <c r="E63" s="180">
        <v>11964</v>
      </c>
      <c r="F63" s="180"/>
      <c r="G63" s="181"/>
      <c r="H63" s="181"/>
      <c r="I63" s="182"/>
      <c r="J63" s="171"/>
    </row>
    <row r="64" spans="1:10" ht="25.5">
      <c r="A64" s="158" t="s">
        <v>191</v>
      </c>
      <c r="B64" s="178"/>
      <c r="C64" s="22"/>
      <c r="D64" s="179">
        <v>342370</v>
      </c>
      <c r="E64" s="180"/>
      <c r="F64" s="180"/>
      <c r="G64" s="181"/>
      <c r="H64" s="181"/>
      <c r="I64" s="182"/>
      <c r="J64" s="171"/>
    </row>
    <row r="65" spans="1:10" ht="12.75">
      <c r="A65" s="158" t="s">
        <v>192</v>
      </c>
      <c r="B65" s="178"/>
      <c r="C65" s="22"/>
      <c r="D65" s="179">
        <v>67517</v>
      </c>
      <c r="E65" s="180"/>
      <c r="F65" s="180"/>
      <c r="G65" s="181"/>
      <c r="H65" s="181"/>
      <c r="I65" s="182"/>
      <c r="J65" s="171"/>
    </row>
    <row r="66" spans="1:10" ht="21" customHeight="1">
      <c r="A66" s="158" t="s">
        <v>200</v>
      </c>
      <c r="B66" s="178"/>
      <c r="C66" s="22"/>
      <c r="D66" s="179"/>
      <c r="E66" s="180"/>
      <c r="F66" s="180"/>
      <c r="G66" s="181">
        <v>2044</v>
      </c>
      <c r="H66" s="181"/>
      <c r="I66" s="182"/>
      <c r="J66" s="171"/>
    </row>
    <row r="67" spans="1:10" ht="28.5" customHeight="1">
      <c r="A67" s="158" t="s">
        <v>197</v>
      </c>
      <c r="B67" s="178"/>
      <c r="C67" s="22">
        <v>2044</v>
      </c>
      <c r="D67" s="179"/>
      <c r="E67" s="180"/>
      <c r="F67" s="180"/>
      <c r="G67" s="181"/>
      <c r="H67" s="181"/>
      <c r="I67" s="182"/>
      <c r="J67" s="171"/>
    </row>
    <row r="68" spans="1:10" ht="12.75">
      <c r="A68" s="158" t="s">
        <v>196</v>
      </c>
      <c r="B68" s="178"/>
      <c r="C68" s="22">
        <v>30050</v>
      </c>
      <c r="D68" s="179"/>
      <c r="E68" s="180"/>
      <c r="F68" s="180"/>
      <c r="G68" s="181"/>
      <c r="H68" s="181"/>
      <c r="I68" s="182"/>
      <c r="J68" s="171"/>
    </row>
    <row r="69" spans="1:10" ht="12.75">
      <c r="A69" s="158" t="s">
        <v>198</v>
      </c>
      <c r="B69" s="178"/>
      <c r="C69" s="22"/>
      <c r="D69" s="179"/>
      <c r="E69" s="180"/>
      <c r="F69" s="180">
        <v>33220</v>
      </c>
      <c r="G69" s="181"/>
      <c r="H69" s="181"/>
      <c r="I69" s="182"/>
      <c r="J69" s="171"/>
    </row>
    <row r="70" spans="1:10" ht="12.75">
      <c r="A70" s="158">
        <v>67112</v>
      </c>
      <c r="B70" s="178">
        <v>376312</v>
      </c>
      <c r="C70" s="22"/>
      <c r="D70" s="179"/>
      <c r="E70" s="180"/>
      <c r="F70" s="180"/>
      <c r="G70" s="181"/>
      <c r="H70" s="181"/>
      <c r="I70" s="182"/>
      <c r="J70" s="171"/>
    </row>
    <row r="71" spans="1:10" ht="12.75">
      <c r="A71" s="158" t="s">
        <v>190</v>
      </c>
      <c r="B71" s="178">
        <v>10222</v>
      </c>
      <c r="C71" s="22"/>
      <c r="D71" s="179"/>
      <c r="E71" s="180"/>
      <c r="F71" s="180"/>
      <c r="G71" s="181"/>
      <c r="H71" s="181"/>
      <c r="I71" s="182"/>
      <c r="J71" s="171"/>
    </row>
    <row r="72" spans="1:10" ht="12.75">
      <c r="A72" s="158" t="s">
        <v>189</v>
      </c>
      <c r="B72" s="178">
        <v>214645</v>
      </c>
      <c r="C72" s="22"/>
      <c r="D72" s="179"/>
      <c r="E72" s="180"/>
      <c r="F72" s="180"/>
      <c r="G72" s="181"/>
      <c r="H72" s="181"/>
      <c r="I72" s="182"/>
      <c r="J72" s="171"/>
    </row>
    <row r="73" spans="1:10" ht="12.75">
      <c r="A73" s="158" t="s">
        <v>188</v>
      </c>
      <c r="B73" s="21">
        <v>171618</v>
      </c>
      <c r="C73" s="22"/>
      <c r="D73" s="22"/>
      <c r="E73" s="22"/>
      <c r="F73" s="22"/>
      <c r="G73" s="23"/>
      <c r="H73" s="23"/>
      <c r="I73" s="24"/>
      <c r="J73" s="172"/>
    </row>
    <row r="74" spans="1:10" ht="26.25" customHeight="1">
      <c r="A74" s="158" t="s">
        <v>199</v>
      </c>
      <c r="B74" s="21"/>
      <c r="C74" s="22"/>
      <c r="D74" s="22"/>
      <c r="E74" s="22"/>
      <c r="F74" s="22"/>
      <c r="G74" s="23">
        <v>2044</v>
      </c>
      <c r="H74" s="23"/>
      <c r="I74" s="24"/>
      <c r="J74" s="172"/>
    </row>
    <row r="75" spans="1:10" ht="12.75">
      <c r="A75" s="158" t="s">
        <v>202</v>
      </c>
      <c r="B75" s="21"/>
      <c r="C75" s="22"/>
      <c r="D75" s="22"/>
      <c r="E75" s="22"/>
      <c r="F75" s="22"/>
      <c r="G75" s="23"/>
      <c r="H75" s="23">
        <v>20442</v>
      </c>
      <c r="I75" s="24"/>
      <c r="J75" s="172"/>
    </row>
    <row r="76" spans="1:10" ht="13.5" customHeight="1">
      <c r="A76" s="20"/>
      <c r="B76" s="21"/>
      <c r="C76" s="22"/>
      <c r="D76" s="22"/>
      <c r="E76" s="22"/>
      <c r="F76" s="22"/>
      <c r="G76" s="23"/>
      <c r="H76" s="23"/>
      <c r="I76" s="24"/>
      <c r="J76" s="172"/>
    </row>
    <row r="77" spans="1:10" ht="13.5" customHeight="1">
      <c r="A77" s="20"/>
      <c r="B77" s="21"/>
      <c r="C77" s="22"/>
      <c r="D77" s="22"/>
      <c r="E77" s="22"/>
      <c r="F77" s="22"/>
      <c r="G77" s="23"/>
      <c r="H77" s="23"/>
      <c r="I77" s="24"/>
      <c r="J77" s="172"/>
    </row>
    <row r="78" spans="1:10" ht="13.5" customHeight="1" thickBot="1">
      <c r="A78" s="25"/>
      <c r="B78" s="21"/>
      <c r="C78" s="22"/>
      <c r="D78" s="22"/>
      <c r="E78" s="22"/>
      <c r="F78" s="22"/>
      <c r="G78" s="23"/>
      <c r="H78" s="23"/>
      <c r="I78" s="24"/>
      <c r="J78" s="172"/>
    </row>
    <row r="79" spans="1:10" s="1" customFormat="1" ht="30" customHeight="1" thickBot="1">
      <c r="A79" s="30" t="s">
        <v>17</v>
      </c>
      <c r="B79" s="31">
        <f>SUM(B60:B78)</f>
        <v>772797</v>
      </c>
      <c r="C79" s="31">
        <f aca="true" t="shared" si="2" ref="C79:I79">SUM(C60:C78)</f>
        <v>32094</v>
      </c>
      <c r="D79" s="31">
        <f t="shared" si="2"/>
        <v>409887</v>
      </c>
      <c r="E79" s="31">
        <f t="shared" si="2"/>
        <v>4802423</v>
      </c>
      <c r="F79" s="31">
        <f t="shared" si="2"/>
        <v>33220</v>
      </c>
      <c r="G79" s="31">
        <f t="shared" si="2"/>
        <v>4088</v>
      </c>
      <c r="H79" s="31">
        <f t="shared" si="2"/>
        <v>20442</v>
      </c>
      <c r="I79" s="31">
        <f t="shared" si="2"/>
        <v>0</v>
      </c>
      <c r="J79" s="172"/>
    </row>
    <row r="80" spans="1:10" s="1" customFormat="1" ht="28.5" customHeight="1" thickBot="1">
      <c r="A80" s="30" t="s">
        <v>35</v>
      </c>
      <c r="B80" s="265">
        <f>B79+C79+D79+E79+F79+G79+H79+I79</f>
        <v>6074951</v>
      </c>
      <c r="C80" s="266"/>
      <c r="D80" s="266"/>
      <c r="E80" s="266"/>
      <c r="F80" s="266"/>
      <c r="G80" s="266"/>
      <c r="H80" s="266"/>
      <c r="I80" s="267"/>
      <c r="J80" s="174"/>
    </row>
    <row r="81" spans="3:5" ht="13.5" customHeight="1">
      <c r="C81" s="36"/>
      <c r="D81" s="34"/>
      <c r="E81" s="37"/>
    </row>
    <row r="82" spans="3:5" ht="13.5" customHeight="1">
      <c r="C82" s="36"/>
      <c r="D82" s="38"/>
      <c r="E82" s="39"/>
    </row>
    <row r="83" spans="4:5" ht="13.5" customHeight="1">
      <c r="D83" s="40"/>
      <c r="E83" s="41"/>
    </row>
    <row r="84" spans="4:5" ht="13.5" customHeight="1">
      <c r="D84" s="42"/>
      <c r="E84" s="43"/>
    </row>
    <row r="85" spans="4:5" ht="13.5" customHeight="1">
      <c r="D85" s="34"/>
      <c r="E85" s="35"/>
    </row>
    <row r="86" spans="3:5" ht="28.5" customHeight="1">
      <c r="C86" s="36"/>
      <c r="D86" s="34"/>
      <c r="E86" s="44"/>
    </row>
    <row r="87" spans="3:5" ht="13.5" customHeight="1">
      <c r="C87" s="36"/>
      <c r="D87" s="34"/>
      <c r="E87" s="39"/>
    </row>
    <row r="88" spans="4:5" ht="13.5" customHeight="1">
      <c r="D88" s="34"/>
      <c r="E88" s="35"/>
    </row>
    <row r="89" spans="4:5" ht="13.5" customHeight="1">
      <c r="D89" s="34"/>
      <c r="E89" s="43"/>
    </row>
    <row r="90" spans="4:5" ht="13.5" customHeight="1">
      <c r="D90" s="34"/>
      <c r="E90" s="35"/>
    </row>
    <row r="91" spans="4:5" ht="22.5" customHeight="1">
      <c r="D91" s="34"/>
      <c r="E91" s="45"/>
    </row>
    <row r="92" spans="4:5" ht="13.5" customHeight="1">
      <c r="D92" s="40"/>
      <c r="E92" s="41"/>
    </row>
    <row r="93" spans="2:5" ht="13.5" customHeight="1">
      <c r="B93" s="36"/>
      <c r="D93" s="40"/>
      <c r="E93" s="46"/>
    </row>
    <row r="94" spans="3:5" ht="13.5" customHeight="1">
      <c r="C94" s="36"/>
      <c r="D94" s="40"/>
      <c r="E94" s="47"/>
    </row>
    <row r="95" spans="3:5" ht="13.5" customHeight="1">
      <c r="C95" s="36"/>
      <c r="D95" s="42"/>
      <c r="E95" s="39"/>
    </row>
    <row r="96" spans="4:5" ht="13.5" customHeight="1">
      <c r="D96" s="34"/>
      <c r="E96" s="35"/>
    </row>
    <row r="97" spans="2:5" ht="13.5" customHeight="1">
      <c r="B97" s="36"/>
      <c r="D97" s="34"/>
      <c r="E97" s="37"/>
    </row>
    <row r="98" spans="3:5" ht="13.5" customHeight="1">
      <c r="C98" s="36"/>
      <c r="D98" s="34"/>
      <c r="E98" s="46"/>
    </row>
    <row r="99" spans="3:5" ht="13.5" customHeight="1">
      <c r="C99" s="36"/>
      <c r="D99" s="42"/>
      <c r="E99" s="39"/>
    </row>
    <row r="100" spans="4:5" ht="13.5" customHeight="1">
      <c r="D100" s="40"/>
      <c r="E100" s="35"/>
    </row>
    <row r="101" spans="3:5" ht="13.5" customHeight="1">
      <c r="C101" s="36"/>
      <c r="D101" s="40"/>
      <c r="E101" s="46"/>
    </row>
    <row r="102" spans="4:5" ht="22.5" customHeight="1">
      <c r="D102" s="42"/>
      <c r="E102" s="45"/>
    </row>
    <row r="103" spans="4:5" ht="13.5" customHeight="1">
      <c r="D103" s="34"/>
      <c r="E103" s="35"/>
    </row>
    <row r="104" spans="4:5" ht="13.5" customHeight="1">
      <c r="D104" s="42"/>
      <c r="E104" s="39"/>
    </row>
    <row r="105" spans="4:5" ht="13.5" customHeight="1">
      <c r="D105" s="34"/>
      <c r="E105" s="35"/>
    </row>
    <row r="106" spans="4:5" ht="13.5" customHeight="1">
      <c r="D106" s="34"/>
      <c r="E106" s="35"/>
    </row>
    <row r="107" spans="1:5" ht="13.5" customHeight="1">
      <c r="A107" s="36"/>
      <c r="D107" s="48"/>
      <c r="E107" s="46"/>
    </row>
    <row r="108" spans="2:5" ht="13.5" customHeight="1">
      <c r="B108" s="36"/>
      <c r="C108" s="36"/>
      <c r="D108" s="49"/>
      <c r="E108" s="46"/>
    </row>
    <row r="109" spans="2:5" ht="13.5" customHeight="1">
      <c r="B109" s="36"/>
      <c r="C109" s="36"/>
      <c r="D109" s="49"/>
      <c r="E109" s="37"/>
    </row>
    <row r="110" spans="2:5" ht="13.5" customHeight="1">
      <c r="B110" s="36"/>
      <c r="C110" s="36"/>
      <c r="D110" s="42"/>
      <c r="E110" s="43"/>
    </row>
    <row r="111" spans="4:5" ht="12.75">
      <c r="D111" s="34"/>
      <c r="E111" s="35"/>
    </row>
    <row r="112" spans="2:5" ht="12.75">
      <c r="B112" s="36"/>
      <c r="D112" s="34"/>
      <c r="E112" s="46"/>
    </row>
    <row r="113" spans="3:5" ht="12.75">
      <c r="C113" s="36"/>
      <c r="D113" s="34"/>
      <c r="E113" s="37"/>
    </row>
    <row r="114" spans="3:5" ht="12.75">
      <c r="C114" s="36"/>
      <c r="D114" s="42"/>
      <c r="E114" s="39"/>
    </row>
    <row r="115" spans="4:5" ht="12.75">
      <c r="D115" s="34"/>
      <c r="E115" s="35"/>
    </row>
    <row r="116" spans="4:5" ht="12.75">
      <c r="D116" s="34"/>
      <c r="E116" s="35"/>
    </row>
    <row r="117" spans="4:5" ht="12.75">
      <c r="D117" s="50"/>
      <c r="E117" s="51"/>
    </row>
    <row r="118" spans="4:5" ht="12.75">
      <c r="D118" s="34"/>
      <c r="E118" s="35"/>
    </row>
    <row r="119" spans="4:5" ht="12.75">
      <c r="D119" s="34"/>
      <c r="E119" s="35"/>
    </row>
    <row r="120" spans="4:5" ht="12.75">
      <c r="D120" s="34"/>
      <c r="E120" s="35"/>
    </row>
    <row r="121" spans="4:5" ht="12.75">
      <c r="D121" s="42"/>
      <c r="E121" s="39"/>
    </row>
    <row r="122" spans="4:5" ht="12.75">
      <c r="D122" s="34"/>
      <c r="E122" s="35"/>
    </row>
    <row r="123" spans="4:5" ht="12.75">
      <c r="D123" s="42"/>
      <c r="E123" s="39"/>
    </row>
    <row r="124" spans="4:5" ht="12.75">
      <c r="D124" s="34"/>
      <c r="E124" s="35"/>
    </row>
    <row r="125" spans="4:5" ht="12.75">
      <c r="D125" s="34"/>
      <c r="E125" s="35"/>
    </row>
    <row r="126" spans="4:5" ht="12.75">
      <c r="D126" s="34"/>
      <c r="E126" s="35"/>
    </row>
    <row r="127" spans="4:5" ht="12.75">
      <c r="D127" s="34"/>
      <c r="E127" s="35"/>
    </row>
    <row r="128" spans="1:5" ht="28.5" customHeight="1">
      <c r="A128" s="52"/>
      <c r="B128" s="52"/>
      <c r="C128" s="52"/>
      <c r="D128" s="53"/>
      <c r="E128" s="54"/>
    </row>
    <row r="129" spans="3:5" ht="12.75">
      <c r="C129" s="36"/>
      <c r="D129" s="34"/>
      <c r="E129" s="37"/>
    </row>
    <row r="130" spans="4:5" ht="12.75">
      <c r="D130" s="55"/>
      <c r="E130" s="56"/>
    </row>
    <row r="131" spans="4:5" ht="12.75">
      <c r="D131" s="34"/>
      <c r="E131" s="35"/>
    </row>
    <row r="132" spans="4:5" ht="12.75">
      <c r="D132" s="50"/>
      <c r="E132" s="51"/>
    </row>
    <row r="133" spans="4:5" ht="12.75">
      <c r="D133" s="50"/>
      <c r="E133" s="51"/>
    </row>
    <row r="134" spans="4:5" ht="12.75">
      <c r="D134" s="34"/>
      <c r="E134" s="35"/>
    </row>
    <row r="135" spans="4:5" ht="12.75">
      <c r="D135" s="42"/>
      <c r="E135" s="39"/>
    </row>
    <row r="136" spans="4:5" ht="12.75">
      <c r="D136" s="34"/>
      <c r="E136" s="35"/>
    </row>
    <row r="137" spans="4:5" ht="12.75">
      <c r="D137" s="34"/>
      <c r="E137" s="35"/>
    </row>
    <row r="138" spans="4:5" ht="12.75">
      <c r="D138" s="42"/>
      <c r="E138" s="39"/>
    </row>
    <row r="139" spans="4:5" ht="12.75">
      <c r="D139" s="34"/>
      <c r="E139" s="35"/>
    </row>
    <row r="140" spans="4:5" ht="12.75">
      <c r="D140" s="50"/>
      <c r="E140" s="51"/>
    </row>
    <row r="141" spans="4:5" ht="12.75">
      <c r="D141" s="42"/>
      <c r="E141" s="56"/>
    </row>
    <row r="142" spans="4:5" ht="12.75">
      <c r="D142" s="40"/>
      <c r="E142" s="51"/>
    </row>
    <row r="143" spans="4:5" ht="12.75">
      <c r="D143" s="42"/>
      <c r="E143" s="39"/>
    </row>
    <row r="144" spans="4:5" ht="12.75">
      <c r="D144" s="34"/>
      <c r="E144" s="35"/>
    </row>
    <row r="145" spans="3:5" ht="12.75">
      <c r="C145" s="36"/>
      <c r="D145" s="34"/>
      <c r="E145" s="37"/>
    </row>
    <row r="146" spans="4:5" ht="12.75">
      <c r="D146" s="40"/>
      <c r="E146" s="39"/>
    </row>
    <row r="147" spans="4:5" ht="12.75">
      <c r="D147" s="40"/>
      <c r="E147" s="51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34"/>
      <c r="E150" s="35"/>
    </row>
    <row r="151" spans="4:5" ht="12.75">
      <c r="D151" s="55"/>
      <c r="E151" s="58"/>
    </row>
    <row r="152" spans="4:5" ht="11.25" customHeight="1">
      <c r="D152" s="50"/>
      <c r="E152" s="51"/>
    </row>
    <row r="153" spans="2:5" ht="24" customHeight="1">
      <c r="B153" s="36"/>
      <c r="D153" s="50"/>
      <c r="E153" s="59"/>
    </row>
    <row r="154" spans="3:5" ht="15" customHeight="1">
      <c r="C154" s="36"/>
      <c r="D154" s="50"/>
      <c r="E154" s="59"/>
    </row>
    <row r="155" spans="4:5" ht="11.25" customHeight="1">
      <c r="D155" s="55"/>
      <c r="E155" s="56"/>
    </row>
    <row r="156" spans="4:5" ht="12.75">
      <c r="D156" s="50"/>
      <c r="E156" s="51"/>
    </row>
    <row r="157" spans="2:5" ht="13.5" customHeight="1">
      <c r="B157" s="36"/>
      <c r="D157" s="50"/>
      <c r="E157" s="60"/>
    </row>
    <row r="158" spans="3:5" ht="12.75" customHeight="1">
      <c r="C158" s="36"/>
      <c r="D158" s="50"/>
      <c r="E158" s="37"/>
    </row>
    <row r="159" spans="3:5" ht="12.75" customHeight="1">
      <c r="C159" s="36"/>
      <c r="D159" s="42"/>
      <c r="E159" s="43"/>
    </row>
    <row r="160" spans="4:5" ht="12.75">
      <c r="D160" s="34"/>
      <c r="E160" s="35"/>
    </row>
    <row r="161" spans="3:5" ht="12.75">
      <c r="C161" s="36"/>
      <c r="D161" s="34"/>
      <c r="E161" s="57"/>
    </row>
    <row r="162" spans="4:5" ht="12.75">
      <c r="D162" s="55"/>
      <c r="E162" s="56"/>
    </row>
    <row r="163" spans="4:5" ht="12.75">
      <c r="D163" s="50"/>
      <c r="E163" s="51"/>
    </row>
    <row r="164" spans="4:5" ht="12.75">
      <c r="D164" s="34"/>
      <c r="E164" s="35"/>
    </row>
    <row r="165" spans="1:5" ht="19.5" customHeight="1">
      <c r="A165" s="61"/>
      <c r="B165" s="12"/>
      <c r="C165" s="12"/>
      <c r="D165" s="12"/>
      <c r="E165" s="46"/>
    </row>
    <row r="166" spans="1:5" ht="15" customHeight="1">
      <c r="A166" s="36"/>
      <c r="D166" s="48"/>
      <c r="E166" s="46"/>
    </row>
    <row r="167" spans="1:5" ht="12.75">
      <c r="A167" s="36"/>
      <c r="B167" s="36"/>
      <c r="D167" s="48"/>
      <c r="E167" s="37"/>
    </row>
    <row r="168" spans="3:5" ht="12.75">
      <c r="C168" s="36"/>
      <c r="D168" s="34"/>
      <c r="E168" s="46"/>
    </row>
    <row r="169" spans="4:5" ht="12.75">
      <c r="D169" s="38"/>
      <c r="E169" s="39"/>
    </row>
    <row r="170" spans="2:5" ht="12.75">
      <c r="B170" s="36"/>
      <c r="D170" s="34"/>
      <c r="E170" s="37"/>
    </row>
    <row r="171" spans="3:5" ht="12.75">
      <c r="C171" s="36"/>
      <c r="D171" s="34"/>
      <c r="E171" s="37"/>
    </row>
    <row r="172" spans="4:5" ht="12.75">
      <c r="D172" s="42"/>
      <c r="E172" s="43"/>
    </row>
    <row r="173" spans="3:5" ht="22.5" customHeight="1">
      <c r="C173" s="36"/>
      <c r="D173" s="34"/>
      <c r="E173" s="44"/>
    </row>
    <row r="174" spans="4:5" ht="12.75">
      <c r="D174" s="34"/>
      <c r="E174" s="43"/>
    </row>
    <row r="175" spans="2:5" ht="12.75">
      <c r="B175" s="36"/>
      <c r="D175" s="40"/>
      <c r="E175" s="46"/>
    </row>
    <row r="176" spans="3:5" ht="12.75">
      <c r="C176" s="36"/>
      <c r="D176" s="40"/>
      <c r="E176" s="47"/>
    </row>
    <row r="177" spans="4:5" ht="12.75">
      <c r="D177" s="42"/>
      <c r="E177" s="39"/>
    </row>
    <row r="178" spans="1:5" ht="13.5" customHeight="1">
      <c r="A178" s="36"/>
      <c r="D178" s="48"/>
      <c r="E178" s="46"/>
    </row>
    <row r="179" spans="2:5" ht="13.5" customHeight="1">
      <c r="B179" s="36"/>
      <c r="D179" s="34"/>
      <c r="E179" s="46"/>
    </row>
    <row r="180" spans="3:5" ht="13.5" customHeight="1">
      <c r="C180" s="36"/>
      <c r="D180" s="34"/>
      <c r="E180" s="37"/>
    </row>
    <row r="181" spans="3:5" ht="12.75">
      <c r="C181" s="36"/>
      <c r="D181" s="42"/>
      <c r="E181" s="39"/>
    </row>
    <row r="182" spans="3:5" ht="12.75">
      <c r="C182" s="36"/>
      <c r="D182" s="34"/>
      <c r="E182" s="37"/>
    </row>
    <row r="183" spans="4:5" ht="12.75">
      <c r="D183" s="55"/>
      <c r="E183" s="56"/>
    </row>
    <row r="184" spans="3:5" ht="12.75">
      <c r="C184" s="36"/>
      <c r="D184" s="40"/>
      <c r="E184" s="57"/>
    </row>
    <row r="185" spans="3:5" ht="12.75">
      <c r="C185" s="36"/>
      <c r="D185" s="42"/>
      <c r="E185" s="43"/>
    </row>
    <row r="186" spans="4:5" ht="12.75">
      <c r="D186" s="55"/>
      <c r="E186" s="62"/>
    </row>
    <row r="187" spans="2:5" ht="12.75">
      <c r="B187" s="36"/>
      <c r="D187" s="50"/>
      <c r="E187" s="60"/>
    </row>
    <row r="188" spans="3:5" ht="12.75">
      <c r="C188" s="36"/>
      <c r="D188" s="50"/>
      <c r="E188" s="37"/>
    </row>
    <row r="189" spans="3:5" ht="12.75">
      <c r="C189" s="36"/>
      <c r="D189" s="42"/>
      <c r="E189" s="43"/>
    </row>
    <row r="190" spans="3:5" ht="12.75">
      <c r="C190" s="36"/>
      <c r="D190" s="42"/>
      <c r="E190" s="43"/>
    </row>
    <row r="191" spans="4:5" ht="12.75">
      <c r="D191" s="34"/>
      <c r="E191" s="35"/>
    </row>
    <row r="192" spans="1:5" s="63" customFormat="1" ht="18" customHeight="1">
      <c r="A192" s="271"/>
      <c r="B192" s="272"/>
      <c r="C192" s="272"/>
      <c r="D192" s="272"/>
      <c r="E192" s="272"/>
    </row>
    <row r="193" spans="1:5" ht="28.5" customHeight="1">
      <c r="A193" s="52"/>
      <c r="B193" s="52"/>
      <c r="C193" s="52"/>
      <c r="D193" s="53"/>
      <c r="E193" s="54"/>
    </row>
    <row r="195" spans="1:5" ht="15.75">
      <c r="A195" s="65"/>
      <c r="B195" s="36"/>
      <c r="C195" s="36"/>
      <c r="D195" s="66"/>
      <c r="E195" s="11"/>
    </row>
    <row r="196" spans="1:5" ht="12.75">
      <c r="A196" s="36"/>
      <c r="B196" s="36"/>
      <c r="C196" s="36"/>
      <c r="D196" s="66"/>
      <c r="E196" s="11"/>
    </row>
    <row r="197" spans="1:5" ht="17.25" customHeight="1">
      <c r="A197" s="36"/>
      <c r="B197" s="36"/>
      <c r="C197" s="36"/>
      <c r="D197" s="66"/>
      <c r="E197" s="11"/>
    </row>
    <row r="198" spans="1:5" ht="13.5" customHeight="1">
      <c r="A198" s="36"/>
      <c r="B198" s="36"/>
      <c r="C198" s="36"/>
      <c r="D198" s="66"/>
      <c r="E198" s="11"/>
    </row>
    <row r="199" spans="1:5" ht="12.75">
      <c r="A199" s="36"/>
      <c r="B199" s="36"/>
      <c r="C199" s="36"/>
      <c r="D199" s="66"/>
      <c r="E199" s="11"/>
    </row>
    <row r="200" spans="1:3" ht="12.75">
      <c r="A200" s="36"/>
      <c r="B200" s="36"/>
      <c r="C200" s="36"/>
    </row>
    <row r="201" spans="1:5" ht="12.75">
      <c r="A201" s="36"/>
      <c r="B201" s="36"/>
      <c r="C201" s="36"/>
      <c r="D201" s="66"/>
      <c r="E201" s="11"/>
    </row>
    <row r="202" spans="1:5" ht="12.75">
      <c r="A202" s="36"/>
      <c r="B202" s="36"/>
      <c r="C202" s="36"/>
      <c r="D202" s="66"/>
      <c r="E202" s="67"/>
    </row>
    <row r="203" spans="1:5" ht="12.75">
      <c r="A203" s="36"/>
      <c r="B203" s="36"/>
      <c r="C203" s="36"/>
      <c r="D203" s="66"/>
      <c r="E203" s="11"/>
    </row>
    <row r="204" spans="1:5" ht="22.5" customHeight="1">
      <c r="A204" s="36"/>
      <c r="B204" s="36"/>
      <c r="C204" s="36"/>
      <c r="D204" s="66"/>
      <c r="E204" s="44"/>
    </row>
    <row r="205" spans="4:5" ht="22.5" customHeight="1">
      <c r="D205" s="42"/>
      <c r="E205" s="45"/>
    </row>
  </sheetData>
  <sheetProtection/>
  <mergeCells count="8">
    <mergeCell ref="A1:I1"/>
    <mergeCell ref="B23:I23"/>
    <mergeCell ref="B29:I29"/>
    <mergeCell ref="B50:I50"/>
    <mergeCell ref="B56:I56"/>
    <mergeCell ref="A192:E192"/>
    <mergeCell ref="B3:I3"/>
    <mergeCell ref="B80:I8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7" max="8" man="1"/>
    <brk id="126" max="9" man="1"/>
    <brk id="19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1">
      <selection activeCell="G153" sqref="G153"/>
    </sheetView>
  </sheetViews>
  <sheetFormatPr defaultColWidth="11.421875" defaultRowHeight="12.75"/>
  <cols>
    <col min="1" max="1" width="8.140625" style="80" customWidth="1"/>
    <col min="2" max="2" width="19.8515625" style="81" customWidth="1"/>
    <col min="3" max="3" width="8.7109375" style="2" customWidth="1"/>
    <col min="4" max="4" width="7.28125" style="2" customWidth="1"/>
    <col min="5" max="5" width="8.57421875" style="2" customWidth="1"/>
    <col min="6" max="6" width="8.28125" style="2" customWidth="1"/>
    <col min="7" max="7" width="4.7109375" style="2" customWidth="1"/>
    <col min="8" max="8" width="8.7109375" style="2" customWidth="1"/>
    <col min="9" max="9" width="9.7109375" style="2" customWidth="1"/>
    <col min="10" max="11" width="6.28125" style="2" customWidth="1"/>
    <col min="12" max="12" width="7.8515625" style="2" customWidth="1"/>
    <col min="13" max="13" width="7.00390625" style="10" customWidth="1"/>
    <col min="14" max="14" width="6.28125" style="10" customWidth="1"/>
    <col min="15" max="15" width="6.8515625" style="10" customWidth="1"/>
    <col min="16" max="17" width="6.28125" style="10" customWidth="1"/>
    <col min="18" max="18" width="9.421875" style="10" customWidth="1"/>
    <col min="19" max="19" width="10.00390625" style="10" customWidth="1"/>
    <col min="20" max="16384" width="11.421875" style="10" customWidth="1"/>
  </cols>
  <sheetData>
    <row r="1" spans="1:12" ht="24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11" customFormat="1" ht="12.75">
      <c r="A2" s="233"/>
      <c r="B2" s="233"/>
      <c r="C2" s="234"/>
      <c r="D2" s="233"/>
      <c r="E2" s="233"/>
      <c r="F2" s="233"/>
      <c r="G2" s="233"/>
      <c r="H2" s="233"/>
      <c r="I2" s="233"/>
      <c r="J2" s="233"/>
      <c r="K2" s="234"/>
      <c r="L2" s="234"/>
    </row>
    <row r="3" spans="1:12" ht="12.75">
      <c r="A3" s="79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1" customFormat="1" ht="15.75">
      <c r="A4" s="97" t="s">
        <v>40</v>
      </c>
      <c r="B4" s="98"/>
      <c r="C4" s="99"/>
      <c r="D4" s="99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5.75">
      <c r="A5" s="102" t="s">
        <v>41</v>
      </c>
      <c r="B5" s="103"/>
      <c r="C5" s="104"/>
      <c r="D5" s="104"/>
      <c r="E5" s="100"/>
      <c r="F5" s="100"/>
      <c r="G5" s="100"/>
      <c r="H5" s="100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11" customFormat="1" ht="15.75">
      <c r="A6" s="102" t="s">
        <v>42</v>
      </c>
      <c r="B6" s="105"/>
      <c r="C6" s="104"/>
      <c r="D6" s="104"/>
      <c r="E6" s="100"/>
      <c r="F6" s="100"/>
      <c r="G6" s="100"/>
      <c r="H6" s="100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1" customFormat="1" ht="12.75" customHeight="1">
      <c r="A7" s="102"/>
      <c r="B7" s="104"/>
      <c r="C7" s="104"/>
      <c r="D7" s="104"/>
      <c r="E7" s="100"/>
      <c r="F7" s="100"/>
      <c r="G7" s="100"/>
      <c r="H7" s="100"/>
      <c r="I7" s="100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11" customFormat="1" ht="15.75">
      <c r="A8" s="189" t="s">
        <v>43</v>
      </c>
      <c r="B8" s="189" t="s">
        <v>44</v>
      </c>
      <c r="C8" s="189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01"/>
    </row>
    <row r="9" spans="1:20" s="11" customFormat="1" ht="15.75">
      <c r="A9" s="189" t="s">
        <v>45</v>
      </c>
      <c r="B9" s="189" t="s">
        <v>46</v>
      </c>
      <c r="C9" s="189"/>
      <c r="D9" s="189"/>
      <c r="E9" s="190"/>
      <c r="F9" s="190"/>
      <c r="G9" s="192"/>
      <c r="H9" s="192"/>
      <c r="I9" s="193"/>
      <c r="J9" s="191"/>
      <c r="K9" s="191"/>
      <c r="L9" s="191"/>
      <c r="M9" s="191"/>
      <c r="N9" s="191"/>
      <c r="O9" s="194"/>
      <c r="P9" s="194"/>
      <c r="Q9" s="194"/>
      <c r="R9" s="191"/>
      <c r="S9" s="191"/>
      <c r="T9" s="101"/>
    </row>
    <row r="10" spans="1:20" ht="43.5">
      <c r="A10" s="195" t="s">
        <v>47</v>
      </c>
      <c r="B10" s="196" t="s">
        <v>48</v>
      </c>
      <c r="C10" s="196"/>
      <c r="D10" s="196"/>
      <c r="E10" s="197" t="s">
        <v>49</v>
      </c>
      <c r="F10" s="198"/>
      <c r="G10" s="199"/>
      <c r="H10" s="200" t="s">
        <v>50</v>
      </c>
      <c r="I10" s="201"/>
      <c r="J10" s="202"/>
      <c r="K10" s="202"/>
      <c r="L10" s="202"/>
      <c r="M10" s="202"/>
      <c r="N10" s="202"/>
      <c r="O10" s="191"/>
      <c r="P10" s="191"/>
      <c r="Q10" s="191"/>
      <c r="R10" s="191"/>
      <c r="S10" s="191"/>
      <c r="T10" s="101"/>
    </row>
    <row r="11" spans="1:20" ht="15.75">
      <c r="A11" s="107" t="s">
        <v>51</v>
      </c>
      <c r="B11" s="115">
        <f>D36+E36+F36</f>
        <v>822129</v>
      </c>
      <c r="C11" s="115"/>
      <c r="D11" s="115"/>
      <c r="E11" s="108">
        <f>B11+(B11*1%)</f>
        <v>830350.29</v>
      </c>
      <c r="F11" s="108"/>
      <c r="G11" s="108"/>
      <c r="H11" s="108">
        <f>E11+(E11*1.2%)</f>
        <v>840314.4934800001</v>
      </c>
      <c r="I11" s="203"/>
      <c r="J11" s="202"/>
      <c r="K11" s="202"/>
      <c r="L11" s="202"/>
      <c r="M11" s="202"/>
      <c r="N11" s="202"/>
      <c r="O11" s="191"/>
      <c r="P11" s="191"/>
      <c r="Q11" s="191"/>
      <c r="R11" s="191"/>
      <c r="S11" s="191"/>
      <c r="T11" s="101"/>
    </row>
    <row r="12" spans="1:20" ht="33">
      <c r="A12" s="108" t="s">
        <v>52</v>
      </c>
      <c r="B12" s="115">
        <f>G36</f>
        <v>700</v>
      </c>
      <c r="C12" s="115"/>
      <c r="D12" s="115"/>
      <c r="E12" s="108">
        <f aca="true" t="shared" si="0" ref="E12:E19">B12+(B12*1%)</f>
        <v>707</v>
      </c>
      <c r="F12" s="108"/>
      <c r="G12" s="108"/>
      <c r="H12" s="108">
        <f aca="true" t="shared" si="1" ref="H12:H19">E12+(E12*1.2%)</f>
        <v>715.484</v>
      </c>
      <c r="I12" s="203"/>
      <c r="J12" s="202"/>
      <c r="K12" s="202"/>
      <c r="L12" s="202"/>
      <c r="M12" s="202"/>
      <c r="N12" s="202"/>
      <c r="O12" s="191"/>
      <c r="P12" s="191"/>
      <c r="Q12" s="191"/>
      <c r="R12" s="191"/>
      <c r="S12" s="191"/>
      <c r="T12" s="101"/>
    </row>
    <row r="13" spans="1:20" s="11" customFormat="1" ht="15.75">
      <c r="A13" s="107" t="s">
        <v>53</v>
      </c>
      <c r="B13" s="115">
        <f>H36+I36</f>
        <v>4647792</v>
      </c>
      <c r="C13" s="115"/>
      <c r="D13" s="115"/>
      <c r="E13" s="108">
        <f t="shared" si="0"/>
        <v>4694269.92</v>
      </c>
      <c r="F13" s="108"/>
      <c r="G13" s="108"/>
      <c r="H13" s="108">
        <f t="shared" si="1"/>
        <v>4750601.15904</v>
      </c>
      <c r="I13" s="203"/>
      <c r="J13" s="202"/>
      <c r="K13" s="202"/>
      <c r="L13" s="202"/>
      <c r="M13" s="202"/>
      <c r="N13" s="202"/>
      <c r="O13" s="191"/>
      <c r="P13" s="191"/>
      <c r="Q13" s="191"/>
      <c r="R13" s="191"/>
      <c r="S13" s="191"/>
      <c r="T13" s="101"/>
    </row>
    <row r="14" spans="1:20" ht="15.75">
      <c r="A14" s="107" t="s">
        <v>12</v>
      </c>
      <c r="B14" s="115">
        <f>J36+K36</f>
        <v>31400</v>
      </c>
      <c r="C14" s="115"/>
      <c r="D14" s="115"/>
      <c r="E14" s="108">
        <f t="shared" si="0"/>
        <v>31714</v>
      </c>
      <c r="F14" s="108"/>
      <c r="G14" s="108"/>
      <c r="H14" s="108">
        <f t="shared" si="1"/>
        <v>32094.568</v>
      </c>
      <c r="I14" s="203"/>
      <c r="J14" s="202"/>
      <c r="K14" s="202"/>
      <c r="L14" s="202"/>
      <c r="M14" s="202"/>
      <c r="N14" s="202"/>
      <c r="O14" s="191"/>
      <c r="P14" s="191"/>
      <c r="Q14" s="191"/>
      <c r="R14" s="191"/>
      <c r="S14" s="191"/>
      <c r="T14" s="101"/>
    </row>
    <row r="15" spans="1:20" ht="43.5">
      <c r="A15" s="108" t="s">
        <v>13</v>
      </c>
      <c r="B15" s="115">
        <f>L36</f>
        <v>334960</v>
      </c>
      <c r="C15" s="115"/>
      <c r="D15" s="115"/>
      <c r="E15" s="108">
        <f t="shared" si="0"/>
        <v>338309.6</v>
      </c>
      <c r="F15" s="108"/>
      <c r="G15" s="108"/>
      <c r="H15" s="108">
        <f t="shared" si="1"/>
        <v>342369.31519999995</v>
      </c>
      <c r="I15" s="203"/>
      <c r="J15" s="202"/>
      <c r="K15" s="202"/>
      <c r="L15" s="202"/>
      <c r="M15" s="202"/>
      <c r="N15" s="202"/>
      <c r="O15" s="191"/>
      <c r="P15" s="191"/>
      <c r="Q15" s="191"/>
      <c r="R15" s="191"/>
      <c r="S15" s="191"/>
      <c r="T15" s="101"/>
    </row>
    <row r="16" spans="1:20" ht="15.75">
      <c r="A16" s="107" t="s">
        <v>14</v>
      </c>
      <c r="B16" s="115">
        <f>P36</f>
        <v>50000</v>
      </c>
      <c r="C16" s="115"/>
      <c r="D16" s="115"/>
      <c r="E16" s="108">
        <f t="shared" si="0"/>
        <v>50500</v>
      </c>
      <c r="F16" s="108"/>
      <c r="G16" s="108"/>
      <c r="H16" s="108">
        <f t="shared" si="1"/>
        <v>51106</v>
      </c>
      <c r="I16" s="203"/>
      <c r="J16" s="202"/>
      <c r="K16" s="202"/>
      <c r="L16" s="202"/>
      <c r="M16" s="202"/>
      <c r="N16" s="202"/>
      <c r="O16" s="191"/>
      <c r="P16" s="191"/>
      <c r="Q16" s="191"/>
      <c r="R16" s="191"/>
      <c r="S16" s="191"/>
      <c r="T16" s="101"/>
    </row>
    <row r="17" spans="1:20" ht="15.75">
      <c r="A17" s="107" t="s">
        <v>19</v>
      </c>
      <c r="B17" s="115">
        <f>M36</f>
        <v>32500</v>
      </c>
      <c r="C17" s="115"/>
      <c r="D17" s="115"/>
      <c r="E17" s="108">
        <f t="shared" si="0"/>
        <v>32825</v>
      </c>
      <c r="F17" s="108"/>
      <c r="G17" s="108"/>
      <c r="H17" s="108">
        <f t="shared" si="1"/>
        <v>33218.9</v>
      </c>
      <c r="I17" s="203"/>
      <c r="J17" s="202"/>
      <c r="K17" s="202"/>
      <c r="L17" s="202"/>
      <c r="M17" s="202"/>
      <c r="N17" s="202"/>
      <c r="O17" s="191"/>
      <c r="P17" s="191"/>
      <c r="Q17" s="191"/>
      <c r="R17" s="191"/>
      <c r="S17" s="191"/>
      <c r="T17" s="101"/>
    </row>
    <row r="18" spans="1:20" s="11" customFormat="1" ht="106.5">
      <c r="A18" s="108" t="s">
        <v>54</v>
      </c>
      <c r="B18" s="115">
        <f>N36+O36</f>
        <v>4000</v>
      </c>
      <c r="C18" s="115"/>
      <c r="D18" s="115"/>
      <c r="E18" s="108">
        <f t="shared" si="0"/>
        <v>4040</v>
      </c>
      <c r="F18" s="108"/>
      <c r="G18" s="108"/>
      <c r="H18" s="108">
        <f t="shared" si="1"/>
        <v>4088.48</v>
      </c>
      <c r="I18" s="203"/>
      <c r="J18" s="202"/>
      <c r="K18" s="202"/>
      <c r="L18" s="202"/>
      <c r="M18" s="202"/>
      <c r="N18" s="202"/>
      <c r="O18" s="191"/>
      <c r="P18" s="191"/>
      <c r="Q18" s="191"/>
      <c r="R18" s="191"/>
      <c r="S18" s="191"/>
      <c r="T18" s="101"/>
    </row>
    <row r="19" spans="1:20" ht="15.75">
      <c r="A19" s="108" t="s">
        <v>55</v>
      </c>
      <c r="B19" s="115">
        <f>Q36</f>
        <v>20000</v>
      </c>
      <c r="C19" s="115"/>
      <c r="D19" s="115"/>
      <c r="E19" s="108">
        <f t="shared" si="0"/>
        <v>20200</v>
      </c>
      <c r="F19" s="108"/>
      <c r="G19" s="108"/>
      <c r="H19" s="108">
        <f t="shared" si="1"/>
        <v>20442.4</v>
      </c>
      <c r="I19" s="203"/>
      <c r="J19" s="202"/>
      <c r="K19" s="202"/>
      <c r="L19" s="202"/>
      <c r="M19" s="202"/>
      <c r="N19" s="202"/>
      <c r="O19" s="191"/>
      <c r="P19" s="191"/>
      <c r="Q19" s="191"/>
      <c r="R19" s="191"/>
      <c r="S19" s="191"/>
      <c r="T19" s="101"/>
    </row>
    <row r="20" spans="1:20" s="11" customFormat="1" ht="15.75">
      <c r="A20" s="109" t="s">
        <v>56</v>
      </c>
      <c r="B20" s="115">
        <f>SUM(B11:B19)</f>
        <v>5943481</v>
      </c>
      <c r="C20" s="115"/>
      <c r="D20" s="115"/>
      <c r="E20" s="116">
        <f>SUM(E11:E19)</f>
        <v>6002915.81</v>
      </c>
      <c r="F20" s="117"/>
      <c r="G20" s="117"/>
      <c r="H20" s="118">
        <f>SUM(H11:H19)</f>
        <v>6074950.799720001</v>
      </c>
      <c r="I20" s="204"/>
      <c r="J20" s="202"/>
      <c r="K20" s="202"/>
      <c r="L20" s="202"/>
      <c r="M20" s="202"/>
      <c r="N20" s="202"/>
      <c r="O20" s="191"/>
      <c r="P20" s="191"/>
      <c r="Q20" s="191"/>
      <c r="R20" s="191"/>
      <c r="S20" s="191"/>
      <c r="T20" s="101"/>
    </row>
    <row r="21" spans="1:20" s="11" customFormat="1" ht="15.75">
      <c r="A21" s="274"/>
      <c r="B21" s="274"/>
      <c r="C21" s="205"/>
      <c r="D21" s="205"/>
      <c r="E21" s="206"/>
      <c r="F21" s="206"/>
      <c r="G21" s="206"/>
      <c r="H21" s="206"/>
      <c r="I21" s="206"/>
      <c r="J21" s="202"/>
      <c r="K21" s="202"/>
      <c r="L21" s="202"/>
      <c r="M21" s="202"/>
      <c r="N21" s="202"/>
      <c r="O21" s="191"/>
      <c r="P21" s="191"/>
      <c r="Q21" s="191"/>
      <c r="R21" s="191"/>
      <c r="S21" s="191"/>
      <c r="T21" s="101"/>
    </row>
    <row r="22" spans="1:20" ht="15.75">
      <c r="A22" s="275"/>
      <c r="B22" s="275"/>
      <c r="C22" s="207"/>
      <c r="D22" s="207"/>
      <c r="E22" s="208"/>
      <c r="F22" s="208"/>
      <c r="G22" s="208"/>
      <c r="H22" s="206"/>
      <c r="I22" s="206"/>
      <c r="J22" s="202"/>
      <c r="K22" s="202"/>
      <c r="L22" s="202"/>
      <c r="M22" s="202"/>
      <c r="N22" s="202"/>
      <c r="O22" s="191"/>
      <c r="P22" s="191"/>
      <c r="Q22" s="191"/>
      <c r="R22" s="191"/>
      <c r="S22" s="191"/>
      <c r="T22" s="101"/>
    </row>
    <row r="23" spans="1:20" ht="15.75">
      <c r="A23" s="207"/>
      <c r="B23" s="207"/>
      <c r="C23" s="207"/>
      <c r="D23" s="207"/>
      <c r="E23" s="208"/>
      <c r="F23" s="208"/>
      <c r="G23" s="208"/>
      <c r="H23" s="206"/>
      <c r="I23" s="206"/>
      <c r="J23" s="202"/>
      <c r="K23" s="202"/>
      <c r="L23" s="202"/>
      <c r="M23" s="202"/>
      <c r="N23" s="202"/>
      <c r="O23" s="191"/>
      <c r="P23" s="191"/>
      <c r="Q23" s="191"/>
      <c r="R23" s="191"/>
      <c r="S23" s="191"/>
      <c r="T23" s="101"/>
    </row>
    <row r="24" spans="1:20" ht="15.75">
      <c r="A24" s="207"/>
      <c r="B24" s="207"/>
      <c r="C24" s="207"/>
      <c r="D24" s="207"/>
      <c r="E24" s="208"/>
      <c r="F24" s="208"/>
      <c r="G24" s="208"/>
      <c r="H24" s="206"/>
      <c r="I24" s="206"/>
      <c r="J24" s="202"/>
      <c r="K24" s="202"/>
      <c r="L24" s="202"/>
      <c r="M24" s="202"/>
      <c r="N24" s="202"/>
      <c r="O24" s="191"/>
      <c r="P24" s="191"/>
      <c r="Q24" s="191"/>
      <c r="R24" s="191"/>
      <c r="S24" s="191"/>
      <c r="T24" s="101"/>
    </row>
    <row r="25" spans="1:20" ht="15.75">
      <c r="A25" s="207"/>
      <c r="B25" s="207"/>
      <c r="C25" s="207"/>
      <c r="D25" s="207"/>
      <c r="E25" s="208"/>
      <c r="F25" s="208"/>
      <c r="G25" s="208"/>
      <c r="H25" s="206"/>
      <c r="I25" s="206"/>
      <c r="J25" s="202"/>
      <c r="K25" s="202"/>
      <c r="L25" s="202"/>
      <c r="M25" s="202"/>
      <c r="N25" s="202"/>
      <c r="O25" s="191"/>
      <c r="P25" s="191"/>
      <c r="Q25" s="191"/>
      <c r="R25" s="191"/>
      <c r="S25" s="191"/>
      <c r="T25" s="101"/>
    </row>
    <row r="26" spans="1:20" ht="15.75">
      <c r="A26" s="207"/>
      <c r="B26" s="207"/>
      <c r="C26" s="207"/>
      <c r="D26" s="207"/>
      <c r="E26" s="208"/>
      <c r="F26" s="208"/>
      <c r="G26" s="208"/>
      <c r="H26" s="206"/>
      <c r="I26" s="206"/>
      <c r="J26" s="202"/>
      <c r="K26" s="202"/>
      <c r="L26" s="202"/>
      <c r="M26" s="202"/>
      <c r="N26" s="202"/>
      <c r="O26" s="191"/>
      <c r="P26" s="191"/>
      <c r="Q26" s="191"/>
      <c r="R26" s="191"/>
      <c r="S26" s="191"/>
      <c r="T26" s="101"/>
    </row>
    <row r="27" spans="1:20" ht="15.75">
      <c r="A27" s="207"/>
      <c r="B27" s="207"/>
      <c r="C27" s="207"/>
      <c r="D27" s="207"/>
      <c r="E27" s="208"/>
      <c r="F27" s="208"/>
      <c r="G27" s="208"/>
      <c r="H27" s="206"/>
      <c r="I27" s="206"/>
      <c r="J27" s="202"/>
      <c r="K27" s="202"/>
      <c r="L27" s="202"/>
      <c r="M27" s="202"/>
      <c r="N27" s="202"/>
      <c r="O27" s="191"/>
      <c r="P27" s="191"/>
      <c r="Q27" s="191"/>
      <c r="R27" s="191"/>
      <c r="S27" s="191"/>
      <c r="T27" s="101"/>
    </row>
    <row r="28" spans="1:20" ht="15.75">
      <c r="A28" s="207"/>
      <c r="B28" s="207"/>
      <c r="C28" s="207"/>
      <c r="D28" s="207"/>
      <c r="E28" s="208"/>
      <c r="F28" s="208"/>
      <c r="G28" s="208"/>
      <c r="H28" s="206"/>
      <c r="I28" s="206"/>
      <c r="J28" s="202"/>
      <c r="K28" s="202"/>
      <c r="L28" s="202"/>
      <c r="M28" s="202"/>
      <c r="N28" s="202"/>
      <c r="O28" s="191"/>
      <c r="P28" s="191"/>
      <c r="Q28" s="191"/>
      <c r="R28" s="191"/>
      <c r="S28" s="191"/>
      <c r="T28" s="101"/>
    </row>
    <row r="29" spans="1:20" ht="15.75">
      <c r="A29" s="207"/>
      <c r="B29" s="207"/>
      <c r="C29" s="207"/>
      <c r="D29" s="207"/>
      <c r="E29" s="208"/>
      <c r="F29" s="208"/>
      <c r="G29" s="208"/>
      <c r="H29" s="206"/>
      <c r="I29" s="206"/>
      <c r="J29" s="202"/>
      <c r="K29" s="202"/>
      <c r="L29" s="202"/>
      <c r="M29" s="202"/>
      <c r="N29" s="202"/>
      <c r="O29" s="191"/>
      <c r="P29" s="191"/>
      <c r="Q29" s="191"/>
      <c r="R29" s="191"/>
      <c r="S29" s="191"/>
      <c r="T29" s="101"/>
    </row>
    <row r="30" spans="1:20" ht="15.75">
      <c r="A30" s="207"/>
      <c r="B30" s="207"/>
      <c r="C30" s="207"/>
      <c r="D30" s="207"/>
      <c r="E30" s="208"/>
      <c r="F30" s="208"/>
      <c r="G30" s="208"/>
      <c r="H30" s="206"/>
      <c r="I30" s="206"/>
      <c r="J30" s="202"/>
      <c r="K30" s="202"/>
      <c r="L30" s="202"/>
      <c r="M30" s="202"/>
      <c r="N30" s="202"/>
      <c r="O30" s="191"/>
      <c r="P30" s="191"/>
      <c r="Q30" s="191"/>
      <c r="R30" s="191"/>
      <c r="S30" s="191"/>
      <c r="T30" s="101"/>
    </row>
    <row r="31" spans="1:20" ht="15.75">
      <c r="A31" s="207"/>
      <c r="B31" s="207"/>
      <c r="C31" s="207"/>
      <c r="D31" s="207"/>
      <c r="E31" s="208"/>
      <c r="F31" s="208"/>
      <c r="G31" s="208"/>
      <c r="H31" s="206"/>
      <c r="I31" s="206"/>
      <c r="J31" s="202"/>
      <c r="K31" s="202"/>
      <c r="L31" s="202"/>
      <c r="M31" s="202"/>
      <c r="N31" s="202"/>
      <c r="O31" s="191"/>
      <c r="P31" s="191"/>
      <c r="Q31" s="191"/>
      <c r="R31" s="191"/>
      <c r="S31" s="191"/>
      <c r="T31" s="101"/>
    </row>
    <row r="32" spans="1:20" ht="15.75">
      <c r="A32" s="207"/>
      <c r="B32" s="207"/>
      <c r="C32" s="207"/>
      <c r="D32" s="207"/>
      <c r="E32" s="208"/>
      <c r="F32" s="208"/>
      <c r="G32" s="208"/>
      <c r="H32" s="206"/>
      <c r="I32" s="206"/>
      <c r="J32" s="202"/>
      <c r="K32" s="202"/>
      <c r="L32" s="202"/>
      <c r="M32" s="202"/>
      <c r="N32" s="202"/>
      <c r="O32" s="191"/>
      <c r="P32" s="191"/>
      <c r="Q32" s="191"/>
      <c r="R32" s="191"/>
      <c r="S32" s="191"/>
      <c r="T32" s="101"/>
    </row>
    <row r="33" spans="1:20" ht="15.75">
      <c r="A33" s="209"/>
      <c r="B33" s="209"/>
      <c r="C33" s="209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  <c r="P33" s="211"/>
      <c r="Q33" s="211"/>
      <c r="R33" s="211"/>
      <c r="S33" s="191"/>
      <c r="T33" s="101"/>
    </row>
    <row r="34" spans="1:20" s="11" customFormat="1" ht="12.75" customHeight="1">
      <c r="A34" s="195"/>
      <c r="B34" s="212"/>
      <c r="C34" s="213"/>
      <c r="D34" s="213"/>
      <c r="E34" s="276" t="s">
        <v>57</v>
      </c>
      <c r="F34" s="277"/>
      <c r="G34" s="277"/>
      <c r="H34" s="277"/>
      <c r="I34" s="157"/>
      <c r="J34" s="214"/>
      <c r="K34" s="214"/>
      <c r="L34" s="215"/>
      <c r="M34" s="215"/>
      <c r="N34" s="216"/>
      <c r="O34" s="217"/>
      <c r="P34" s="217"/>
      <c r="Q34" s="217"/>
      <c r="R34" s="218"/>
      <c r="S34" s="218"/>
      <c r="T34" s="110"/>
    </row>
    <row r="35" spans="1:20" s="11" customFormat="1" ht="88.5">
      <c r="A35" s="219" t="s">
        <v>18</v>
      </c>
      <c r="B35" s="219" t="s">
        <v>58</v>
      </c>
      <c r="C35" s="219" t="s">
        <v>48</v>
      </c>
      <c r="D35" s="220" t="s">
        <v>59</v>
      </c>
      <c r="E35" s="220" t="s">
        <v>60</v>
      </c>
      <c r="F35" s="220" t="s">
        <v>184</v>
      </c>
      <c r="G35" s="220" t="s">
        <v>61</v>
      </c>
      <c r="H35" s="220" t="s">
        <v>62</v>
      </c>
      <c r="I35" s="220" t="s">
        <v>185</v>
      </c>
      <c r="J35" s="221" t="s">
        <v>63</v>
      </c>
      <c r="K35" s="221" t="s">
        <v>64</v>
      </c>
      <c r="L35" s="216" t="s">
        <v>186</v>
      </c>
      <c r="M35" s="111" t="s">
        <v>187</v>
      </c>
      <c r="N35" s="111" t="s">
        <v>65</v>
      </c>
      <c r="O35" s="222" t="s">
        <v>66</v>
      </c>
      <c r="P35" s="112" t="s">
        <v>67</v>
      </c>
      <c r="Q35" s="112" t="s">
        <v>68</v>
      </c>
      <c r="R35" s="223" t="s">
        <v>29</v>
      </c>
      <c r="S35" s="223" t="s">
        <v>34</v>
      </c>
      <c r="T35" s="113"/>
    </row>
    <row r="36" spans="1:20" s="11" customFormat="1" ht="15.75">
      <c r="A36" s="278"/>
      <c r="B36" s="279"/>
      <c r="C36" s="134">
        <f aca="true" t="shared" si="2" ref="C36:C99">SUM(D36:Q36)</f>
        <v>5943481</v>
      </c>
      <c r="D36" s="150">
        <f>D37+D141</f>
        <v>588169</v>
      </c>
      <c r="E36" s="150">
        <f aca="true" t="shared" si="3" ref="E36:S36">E37+E141</f>
        <v>167904</v>
      </c>
      <c r="F36" s="150">
        <f>F37+F141</f>
        <v>66056</v>
      </c>
      <c r="G36" s="150">
        <f t="shared" si="3"/>
        <v>700</v>
      </c>
      <c r="H36" s="150">
        <f t="shared" si="3"/>
        <v>4636088</v>
      </c>
      <c r="I36" s="150">
        <f>I37+I141</f>
        <v>11704</v>
      </c>
      <c r="J36" s="150">
        <f t="shared" si="3"/>
        <v>29400</v>
      </c>
      <c r="K36" s="150">
        <f>K37+K141</f>
        <v>2000</v>
      </c>
      <c r="L36" s="150">
        <f t="shared" si="3"/>
        <v>334960</v>
      </c>
      <c r="M36" s="150">
        <f t="shared" si="3"/>
        <v>32500</v>
      </c>
      <c r="N36" s="150">
        <f t="shared" si="3"/>
        <v>2000</v>
      </c>
      <c r="O36" s="150">
        <f>O37+O141</f>
        <v>2000</v>
      </c>
      <c r="P36" s="150">
        <f>P37+P141</f>
        <v>50000</v>
      </c>
      <c r="Q36" s="150">
        <f>Q37+Q141</f>
        <v>20000</v>
      </c>
      <c r="R36" s="151">
        <f t="shared" si="3"/>
        <v>6002915.8100000005</v>
      </c>
      <c r="S36" s="151">
        <f t="shared" si="3"/>
        <v>6074950.799720002</v>
      </c>
      <c r="T36" s="113"/>
    </row>
    <row r="37" spans="1:20" ht="19.5">
      <c r="A37" s="152" t="s">
        <v>69</v>
      </c>
      <c r="B37" s="152" t="s">
        <v>70</v>
      </c>
      <c r="C37" s="134">
        <f t="shared" si="2"/>
        <v>5923481</v>
      </c>
      <c r="D37" s="153">
        <f>D38+D52+D115+D119+D130+D134</f>
        <v>588169</v>
      </c>
      <c r="E37" s="153">
        <f>E38+E52+E115+E119+E130+E134</f>
        <v>167904</v>
      </c>
      <c r="F37" s="153">
        <f>F38+F52+F115+F119+F130+F134</f>
        <v>66056</v>
      </c>
      <c r="G37" s="153">
        <f aca="true" t="shared" si="4" ref="G37:N37">G38+G52+G115+G119+G130+G134</f>
        <v>700</v>
      </c>
      <c r="H37" s="153">
        <f t="shared" si="4"/>
        <v>4636088</v>
      </c>
      <c r="I37" s="153">
        <f>I38+I52+I115+I119+I130+I134</f>
        <v>11704</v>
      </c>
      <c r="J37" s="153">
        <f t="shared" si="4"/>
        <v>28900</v>
      </c>
      <c r="K37" s="153">
        <f>K38+K52+K115+K119+K130+K134</f>
        <v>2000</v>
      </c>
      <c r="L37" s="153">
        <f t="shared" si="4"/>
        <v>334960</v>
      </c>
      <c r="M37" s="153">
        <f t="shared" si="4"/>
        <v>15000</v>
      </c>
      <c r="N37" s="153">
        <f t="shared" si="4"/>
        <v>0</v>
      </c>
      <c r="O37" s="153">
        <f>O38+O52+O115+O119+O130+O134</f>
        <v>2000</v>
      </c>
      <c r="P37" s="153">
        <f>P38+P52+P115+P119+P130+P134</f>
        <v>50000</v>
      </c>
      <c r="Q37" s="153">
        <f>Q38+Q52+Q115+Q119+Q130+Q134</f>
        <v>20000</v>
      </c>
      <c r="R37" s="154">
        <f>R38+R52+R115+R119+R130+R134</f>
        <v>5982715.8100000005</v>
      </c>
      <c r="S37" s="154">
        <f>S38+S52+S115+S119+S130+S134</f>
        <v>6054508.399720002</v>
      </c>
      <c r="T37" s="113"/>
    </row>
    <row r="38" spans="1:20" ht="15.75">
      <c r="A38" s="155" t="s">
        <v>71</v>
      </c>
      <c r="B38" s="155" t="s">
        <v>72</v>
      </c>
      <c r="C38" s="134">
        <f t="shared" si="2"/>
        <v>4873612</v>
      </c>
      <c r="D38" s="135">
        <f>SUM(D39:D51)</f>
        <v>0</v>
      </c>
      <c r="E38" s="135">
        <f>SUM(E39:E51)</f>
        <v>167904</v>
      </c>
      <c r="F38" s="135">
        <f>SUM(F39:F51)</f>
        <v>66056</v>
      </c>
      <c r="G38" s="135">
        <f aca="true" t="shared" si="5" ref="G38:S38">SUM(G39:G51)</f>
        <v>0</v>
      </c>
      <c r="H38" s="135">
        <f t="shared" si="5"/>
        <v>4623088</v>
      </c>
      <c r="I38" s="135">
        <f>SUM(I39:I51)</f>
        <v>10704</v>
      </c>
      <c r="J38" s="135">
        <f t="shared" si="5"/>
        <v>0</v>
      </c>
      <c r="K38" s="135">
        <f>SUM(K39:K51)</f>
        <v>0</v>
      </c>
      <c r="L38" s="135">
        <f t="shared" si="5"/>
        <v>5860</v>
      </c>
      <c r="M38" s="135">
        <f t="shared" si="5"/>
        <v>0</v>
      </c>
      <c r="N38" s="135">
        <f t="shared" si="5"/>
        <v>0</v>
      </c>
      <c r="O38" s="135">
        <f>SUM(O39:O51)</f>
        <v>0</v>
      </c>
      <c r="P38" s="135">
        <f>SUM(P39:P51)</f>
        <v>0</v>
      </c>
      <c r="Q38" s="135">
        <f>SUM(Q39:Q51)</f>
        <v>0</v>
      </c>
      <c r="R38" s="136">
        <f t="shared" si="5"/>
        <v>4922348.12</v>
      </c>
      <c r="S38" s="136">
        <f t="shared" si="5"/>
        <v>4981416.297440001</v>
      </c>
      <c r="T38" s="113"/>
    </row>
    <row r="39" spans="1:20" ht="15.75">
      <c r="A39" s="119">
        <v>31111</v>
      </c>
      <c r="B39" s="120" t="s">
        <v>73</v>
      </c>
      <c r="C39" s="134">
        <f t="shared" si="2"/>
        <v>3842000</v>
      </c>
      <c r="D39" s="146"/>
      <c r="E39" s="137">
        <v>132000</v>
      </c>
      <c r="F39" s="137">
        <v>48000</v>
      </c>
      <c r="G39" s="137"/>
      <c r="H39" s="139">
        <v>3654000</v>
      </c>
      <c r="I39" s="139">
        <v>3000</v>
      </c>
      <c r="J39" s="139"/>
      <c r="K39" s="139"/>
      <c r="L39" s="139">
        <v>5000</v>
      </c>
      <c r="M39" s="139"/>
      <c r="N39" s="139"/>
      <c r="O39" s="140"/>
      <c r="P39" s="140"/>
      <c r="Q39" s="140"/>
      <c r="R39" s="140">
        <f aca="true" t="shared" si="6" ref="R39:R51">C39+(C39*1%)</f>
        <v>3880420</v>
      </c>
      <c r="S39" s="140">
        <f>R39+(R39*1.2%)</f>
        <v>3926985.04</v>
      </c>
      <c r="T39" s="101"/>
    </row>
    <row r="40" spans="1:20" ht="15.75">
      <c r="A40" s="119">
        <v>31131</v>
      </c>
      <c r="B40" s="120" t="s">
        <v>74</v>
      </c>
      <c r="C40" s="134">
        <f t="shared" si="2"/>
        <v>34500</v>
      </c>
      <c r="D40" s="146"/>
      <c r="E40" s="137"/>
      <c r="F40" s="137">
        <v>1000</v>
      </c>
      <c r="G40" s="137"/>
      <c r="H40" s="139">
        <v>33500</v>
      </c>
      <c r="I40" s="139"/>
      <c r="J40" s="139"/>
      <c r="K40" s="139"/>
      <c r="L40" s="139">
        <v>0</v>
      </c>
      <c r="M40" s="139"/>
      <c r="N40" s="139"/>
      <c r="O40" s="140"/>
      <c r="P40" s="140"/>
      <c r="Q40" s="140"/>
      <c r="R40" s="140">
        <f t="shared" si="6"/>
        <v>34845</v>
      </c>
      <c r="S40" s="140">
        <f aca="true" t="shared" si="7" ref="S40:S51">R40+(R40*1.2%)</f>
        <v>35263.14</v>
      </c>
      <c r="T40" s="101"/>
    </row>
    <row r="41" spans="1:20" s="11" customFormat="1" ht="12.75" customHeight="1">
      <c r="A41" s="119">
        <v>31141</v>
      </c>
      <c r="B41" s="120" t="s">
        <v>75</v>
      </c>
      <c r="C41" s="134">
        <f t="shared" si="2"/>
        <v>16500</v>
      </c>
      <c r="D41" s="146"/>
      <c r="E41" s="137"/>
      <c r="F41" s="137"/>
      <c r="G41" s="137"/>
      <c r="H41" s="139">
        <v>16500</v>
      </c>
      <c r="I41" s="139"/>
      <c r="J41" s="139"/>
      <c r="K41" s="139"/>
      <c r="L41" s="139"/>
      <c r="M41" s="139"/>
      <c r="N41" s="139"/>
      <c r="O41" s="140"/>
      <c r="P41" s="140"/>
      <c r="Q41" s="140"/>
      <c r="R41" s="140">
        <f t="shared" si="6"/>
        <v>16665</v>
      </c>
      <c r="S41" s="140">
        <f t="shared" si="7"/>
        <v>16864.98</v>
      </c>
      <c r="T41" s="101"/>
    </row>
    <row r="42" spans="1:20" s="11" customFormat="1" ht="15.75">
      <c r="A42" s="119">
        <v>31212</v>
      </c>
      <c r="B42" s="120" t="s">
        <v>76</v>
      </c>
      <c r="C42" s="134">
        <f t="shared" si="2"/>
        <v>30000</v>
      </c>
      <c r="D42" s="146"/>
      <c r="E42" s="137">
        <v>0</v>
      </c>
      <c r="F42" s="137"/>
      <c r="G42" s="137"/>
      <c r="H42" s="139">
        <v>30000</v>
      </c>
      <c r="I42" s="139"/>
      <c r="J42" s="139"/>
      <c r="K42" s="139"/>
      <c r="L42" s="139">
        <v>0</v>
      </c>
      <c r="M42" s="139"/>
      <c r="N42" s="139"/>
      <c r="O42" s="140"/>
      <c r="P42" s="140"/>
      <c r="Q42" s="140"/>
      <c r="R42" s="140">
        <f t="shared" si="6"/>
        <v>30300</v>
      </c>
      <c r="S42" s="140">
        <f t="shared" si="7"/>
        <v>30663.6</v>
      </c>
      <c r="T42" s="101"/>
    </row>
    <row r="43" spans="1:20" s="11" customFormat="1" ht="15.75">
      <c r="A43" s="119">
        <v>31213</v>
      </c>
      <c r="B43" s="120" t="s">
        <v>77</v>
      </c>
      <c r="C43" s="134">
        <f t="shared" si="2"/>
        <v>67000</v>
      </c>
      <c r="D43" s="146"/>
      <c r="E43" s="137"/>
      <c r="F43" s="137">
        <v>1250</v>
      </c>
      <c r="G43" s="137"/>
      <c r="H43" s="139">
        <v>65750</v>
      </c>
      <c r="I43" s="139"/>
      <c r="J43" s="139"/>
      <c r="K43" s="139"/>
      <c r="L43" s="139"/>
      <c r="M43" s="139"/>
      <c r="N43" s="141"/>
      <c r="O43" s="140"/>
      <c r="P43" s="140"/>
      <c r="Q43" s="140"/>
      <c r="R43" s="140">
        <f t="shared" si="6"/>
        <v>67670</v>
      </c>
      <c r="S43" s="140">
        <f t="shared" si="7"/>
        <v>68482.04</v>
      </c>
      <c r="T43" s="101"/>
    </row>
    <row r="44" spans="1:20" ht="15.75">
      <c r="A44" s="119">
        <v>31214</v>
      </c>
      <c r="B44" s="120" t="s">
        <v>78</v>
      </c>
      <c r="C44" s="134">
        <f t="shared" si="2"/>
        <v>20000</v>
      </c>
      <c r="D44" s="146"/>
      <c r="E44" s="137"/>
      <c r="F44" s="137"/>
      <c r="G44" s="137"/>
      <c r="H44" s="139">
        <v>20000</v>
      </c>
      <c r="I44" s="139"/>
      <c r="J44" s="139"/>
      <c r="K44" s="139"/>
      <c r="L44" s="139"/>
      <c r="M44" s="139"/>
      <c r="N44" s="141"/>
      <c r="O44" s="140"/>
      <c r="P44" s="140"/>
      <c r="Q44" s="140"/>
      <c r="R44" s="140">
        <f t="shared" si="6"/>
        <v>20200</v>
      </c>
      <c r="S44" s="140">
        <f t="shared" si="7"/>
        <v>20442.4</v>
      </c>
      <c r="T44" s="101"/>
    </row>
    <row r="45" spans="1:20" ht="15.75">
      <c r="A45" s="119">
        <v>31215</v>
      </c>
      <c r="B45" s="120" t="s">
        <v>79</v>
      </c>
      <c r="C45" s="134">
        <f t="shared" si="2"/>
        <v>24000</v>
      </c>
      <c r="D45" s="146"/>
      <c r="E45" s="137"/>
      <c r="F45" s="137">
        <v>4000</v>
      </c>
      <c r="G45" s="137"/>
      <c r="H45" s="139">
        <v>20000</v>
      </c>
      <c r="I45" s="139"/>
      <c r="J45" s="139"/>
      <c r="K45" s="139"/>
      <c r="L45" s="139"/>
      <c r="M45" s="139"/>
      <c r="N45" s="141"/>
      <c r="O45" s="140"/>
      <c r="P45" s="140"/>
      <c r="Q45" s="140"/>
      <c r="R45" s="140">
        <f t="shared" si="6"/>
        <v>24240</v>
      </c>
      <c r="S45" s="140">
        <f t="shared" si="7"/>
        <v>24530.88</v>
      </c>
      <c r="T45" s="101"/>
    </row>
    <row r="46" spans="1:20" ht="15.75">
      <c r="A46" s="119">
        <v>31216</v>
      </c>
      <c r="B46" s="120" t="s">
        <v>80</v>
      </c>
      <c r="C46" s="134">
        <f t="shared" si="2"/>
        <v>57500</v>
      </c>
      <c r="D46" s="146"/>
      <c r="E46" s="137"/>
      <c r="F46" s="137">
        <v>1250</v>
      </c>
      <c r="G46" s="137"/>
      <c r="H46" s="139">
        <v>56250</v>
      </c>
      <c r="I46" s="139"/>
      <c r="J46" s="139"/>
      <c r="K46" s="139"/>
      <c r="L46" s="139"/>
      <c r="M46" s="139"/>
      <c r="N46" s="141"/>
      <c r="O46" s="140"/>
      <c r="P46" s="140"/>
      <c r="Q46" s="140"/>
      <c r="R46" s="140">
        <f t="shared" si="6"/>
        <v>58075</v>
      </c>
      <c r="S46" s="140">
        <f t="shared" si="7"/>
        <v>58771.9</v>
      </c>
      <c r="T46" s="101"/>
    </row>
    <row r="47" spans="1:20" s="11" customFormat="1" ht="15.75">
      <c r="A47" s="119">
        <v>31219</v>
      </c>
      <c r="B47" s="120" t="s">
        <v>81</v>
      </c>
      <c r="C47" s="134">
        <f t="shared" si="2"/>
        <v>7704</v>
      </c>
      <c r="D47" s="146"/>
      <c r="E47" s="137"/>
      <c r="F47" s="137"/>
      <c r="G47" s="137"/>
      <c r="H47" s="139"/>
      <c r="I47" s="139">
        <v>7704</v>
      </c>
      <c r="J47" s="139"/>
      <c r="K47" s="139"/>
      <c r="L47" s="139"/>
      <c r="M47" s="139"/>
      <c r="N47" s="141"/>
      <c r="O47" s="140"/>
      <c r="P47" s="140"/>
      <c r="Q47" s="140"/>
      <c r="R47" s="140">
        <f t="shared" si="6"/>
        <v>7781.04</v>
      </c>
      <c r="S47" s="140">
        <f t="shared" si="7"/>
        <v>7874.41248</v>
      </c>
      <c r="T47" s="101"/>
    </row>
    <row r="48" spans="1:20" ht="15.75">
      <c r="A48" s="119">
        <v>31321</v>
      </c>
      <c r="B48" s="120" t="s">
        <v>82</v>
      </c>
      <c r="C48" s="134">
        <f t="shared" si="2"/>
        <v>583350</v>
      </c>
      <c r="D48" s="146"/>
      <c r="E48" s="137">
        <v>19800</v>
      </c>
      <c r="F48" s="137">
        <v>7200</v>
      </c>
      <c r="G48" s="137"/>
      <c r="H48" s="139">
        <v>555600</v>
      </c>
      <c r="I48" s="139"/>
      <c r="J48" s="139"/>
      <c r="K48" s="139"/>
      <c r="L48" s="139">
        <v>750</v>
      </c>
      <c r="M48" s="139"/>
      <c r="N48" s="141"/>
      <c r="O48" s="140"/>
      <c r="P48" s="140"/>
      <c r="Q48" s="140"/>
      <c r="R48" s="140">
        <f t="shared" si="6"/>
        <v>589183.5</v>
      </c>
      <c r="S48" s="140">
        <f t="shared" si="7"/>
        <v>596253.702</v>
      </c>
      <c r="T48" s="101"/>
    </row>
    <row r="49" spans="1:20" ht="15.75">
      <c r="A49" s="119">
        <v>31332</v>
      </c>
      <c r="B49" s="120" t="s">
        <v>83</v>
      </c>
      <c r="C49" s="134">
        <f t="shared" si="2"/>
        <v>66113</v>
      </c>
      <c r="D49" s="146"/>
      <c r="E49" s="137">
        <v>2244</v>
      </c>
      <c r="F49" s="137">
        <v>816</v>
      </c>
      <c r="G49" s="137"/>
      <c r="H49" s="139">
        <v>62968</v>
      </c>
      <c r="I49" s="139"/>
      <c r="J49" s="139"/>
      <c r="K49" s="139"/>
      <c r="L49" s="139">
        <v>85</v>
      </c>
      <c r="M49" s="139"/>
      <c r="N49" s="139"/>
      <c r="O49" s="140"/>
      <c r="P49" s="140"/>
      <c r="Q49" s="140"/>
      <c r="R49" s="140">
        <f t="shared" si="6"/>
        <v>66774.13</v>
      </c>
      <c r="S49" s="140">
        <f t="shared" si="7"/>
        <v>67575.41956000001</v>
      </c>
      <c r="T49" s="101"/>
    </row>
    <row r="50" spans="1:20" ht="15.75">
      <c r="A50" s="119">
        <v>31322</v>
      </c>
      <c r="B50" s="121" t="s">
        <v>84</v>
      </c>
      <c r="C50" s="134">
        <f t="shared" si="2"/>
        <v>19445</v>
      </c>
      <c r="D50" s="146"/>
      <c r="E50" s="137">
        <v>660</v>
      </c>
      <c r="F50" s="137">
        <v>240</v>
      </c>
      <c r="G50" s="137"/>
      <c r="H50" s="139">
        <v>18520</v>
      </c>
      <c r="I50" s="139"/>
      <c r="J50" s="139"/>
      <c r="K50" s="139"/>
      <c r="L50" s="139">
        <v>25</v>
      </c>
      <c r="M50" s="139"/>
      <c r="N50" s="139"/>
      <c r="O50" s="140"/>
      <c r="P50" s="140"/>
      <c r="Q50" s="140"/>
      <c r="R50" s="140">
        <f t="shared" si="6"/>
        <v>19639.45</v>
      </c>
      <c r="S50" s="140">
        <f t="shared" si="7"/>
        <v>19875.1234</v>
      </c>
      <c r="T50" s="101"/>
    </row>
    <row r="51" spans="1:20" ht="15.75">
      <c r="A51" s="119">
        <v>32121</v>
      </c>
      <c r="B51" s="121" t="s">
        <v>85</v>
      </c>
      <c r="C51" s="134">
        <f t="shared" si="2"/>
        <v>105500</v>
      </c>
      <c r="D51" s="146"/>
      <c r="E51" s="137">
        <v>13200</v>
      </c>
      <c r="F51" s="137">
        <v>2300</v>
      </c>
      <c r="G51" s="137"/>
      <c r="H51" s="139">
        <v>90000</v>
      </c>
      <c r="I51" s="139"/>
      <c r="J51" s="139"/>
      <c r="K51" s="139"/>
      <c r="L51" s="139">
        <v>0</v>
      </c>
      <c r="M51" s="139"/>
      <c r="N51" s="139"/>
      <c r="O51" s="140"/>
      <c r="P51" s="140"/>
      <c r="Q51" s="140"/>
      <c r="R51" s="140">
        <f t="shared" si="6"/>
        <v>106555</v>
      </c>
      <c r="S51" s="140">
        <f t="shared" si="7"/>
        <v>107833.66</v>
      </c>
      <c r="T51" s="101"/>
    </row>
    <row r="52" spans="1:20" s="11" customFormat="1" ht="19.5">
      <c r="A52" s="122" t="s">
        <v>86</v>
      </c>
      <c r="B52" s="123" t="s">
        <v>87</v>
      </c>
      <c r="C52" s="134">
        <f t="shared" si="2"/>
        <v>594594</v>
      </c>
      <c r="D52" s="135">
        <f>SUM(D53:D114)</f>
        <v>138994</v>
      </c>
      <c r="E52" s="135">
        <f aca="true" t="shared" si="8" ref="E52:S52">SUM(E53:E114)</f>
        <v>0</v>
      </c>
      <c r="F52" s="135">
        <f t="shared" si="8"/>
        <v>0</v>
      </c>
      <c r="G52" s="135">
        <f t="shared" si="8"/>
        <v>700</v>
      </c>
      <c r="H52" s="135">
        <f t="shared" si="8"/>
        <v>13000</v>
      </c>
      <c r="I52" s="135">
        <f t="shared" si="8"/>
        <v>1000</v>
      </c>
      <c r="J52" s="135">
        <f t="shared" si="8"/>
        <v>26900</v>
      </c>
      <c r="K52" s="135">
        <f t="shared" si="8"/>
        <v>2000</v>
      </c>
      <c r="L52" s="135">
        <f t="shared" si="8"/>
        <v>325000</v>
      </c>
      <c r="M52" s="135">
        <f t="shared" si="8"/>
        <v>15000</v>
      </c>
      <c r="N52" s="135">
        <f t="shared" si="8"/>
        <v>0</v>
      </c>
      <c r="O52" s="135">
        <f t="shared" si="8"/>
        <v>2000</v>
      </c>
      <c r="P52" s="135">
        <f t="shared" si="8"/>
        <v>50000</v>
      </c>
      <c r="Q52" s="135">
        <f t="shared" si="8"/>
        <v>20000</v>
      </c>
      <c r="R52" s="136">
        <f t="shared" si="8"/>
        <v>600539.94</v>
      </c>
      <c r="S52" s="136">
        <f t="shared" si="8"/>
        <v>607746.4192800001</v>
      </c>
      <c r="T52" s="101"/>
    </row>
    <row r="53" spans="1:20" ht="15.75">
      <c r="A53" s="124">
        <v>32111</v>
      </c>
      <c r="B53" s="125" t="s">
        <v>88</v>
      </c>
      <c r="C53" s="134">
        <f t="shared" si="2"/>
        <v>10000</v>
      </c>
      <c r="D53" s="137">
        <v>4000</v>
      </c>
      <c r="E53" s="137"/>
      <c r="F53" s="137"/>
      <c r="G53" s="137"/>
      <c r="H53" s="138"/>
      <c r="I53" s="138"/>
      <c r="J53" s="139">
        <v>2000</v>
      </c>
      <c r="K53" s="139"/>
      <c r="L53" s="139">
        <v>2000</v>
      </c>
      <c r="M53" s="139">
        <v>2000</v>
      </c>
      <c r="N53" s="139"/>
      <c r="O53" s="140"/>
      <c r="P53" s="140"/>
      <c r="Q53" s="140"/>
      <c r="R53" s="140">
        <f aca="true" t="shared" si="9" ref="R53:R114">C53+(C53*1%)</f>
        <v>10100</v>
      </c>
      <c r="S53" s="140">
        <f>R53+(R53*1.2%)</f>
        <v>10221.2</v>
      </c>
      <c r="T53" s="101"/>
    </row>
    <row r="54" spans="1:20" ht="15.75">
      <c r="A54" s="124">
        <v>32112</v>
      </c>
      <c r="B54" s="125" t="s">
        <v>89</v>
      </c>
      <c r="C54" s="134">
        <f t="shared" si="2"/>
        <v>500</v>
      </c>
      <c r="D54" s="137">
        <v>500</v>
      </c>
      <c r="E54" s="137"/>
      <c r="F54" s="137"/>
      <c r="G54" s="137"/>
      <c r="H54" s="138"/>
      <c r="I54" s="138"/>
      <c r="J54" s="139"/>
      <c r="K54" s="139"/>
      <c r="L54" s="139"/>
      <c r="M54" s="139"/>
      <c r="N54" s="139"/>
      <c r="O54" s="140"/>
      <c r="P54" s="140"/>
      <c r="Q54" s="140"/>
      <c r="R54" s="140">
        <f t="shared" si="9"/>
        <v>505</v>
      </c>
      <c r="S54" s="140">
        <f aca="true" t="shared" si="10" ref="S54:S117">R54+(R54*1.2%)</f>
        <v>511.06</v>
      </c>
      <c r="T54" s="101"/>
    </row>
    <row r="55" spans="1:20" s="11" customFormat="1" ht="12.75" customHeight="1">
      <c r="A55" s="124">
        <v>32113</v>
      </c>
      <c r="B55" s="125" t="s">
        <v>90</v>
      </c>
      <c r="C55" s="134">
        <f t="shared" si="2"/>
        <v>4000</v>
      </c>
      <c r="D55" s="137">
        <v>4000</v>
      </c>
      <c r="E55" s="137"/>
      <c r="F55" s="137"/>
      <c r="G55" s="137"/>
      <c r="H55" s="138"/>
      <c r="I55" s="138"/>
      <c r="J55" s="139"/>
      <c r="K55" s="139"/>
      <c r="L55" s="139"/>
      <c r="M55" s="139"/>
      <c r="N55" s="141"/>
      <c r="O55" s="140"/>
      <c r="P55" s="140"/>
      <c r="Q55" s="140"/>
      <c r="R55" s="140">
        <f t="shared" si="9"/>
        <v>4040</v>
      </c>
      <c r="S55" s="140">
        <f t="shared" si="10"/>
        <v>4088.48</v>
      </c>
      <c r="T55" s="101"/>
    </row>
    <row r="56" spans="1:20" s="11" customFormat="1" ht="15.75">
      <c r="A56" s="124">
        <v>32115</v>
      </c>
      <c r="B56" s="125" t="s">
        <v>91</v>
      </c>
      <c r="C56" s="134">
        <f t="shared" si="2"/>
        <v>3700</v>
      </c>
      <c r="D56" s="137">
        <v>1500</v>
      </c>
      <c r="E56" s="137"/>
      <c r="F56" s="137"/>
      <c r="G56" s="137"/>
      <c r="H56" s="138"/>
      <c r="I56" s="138"/>
      <c r="J56" s="139">
        <v>200</v>
      </c>
      <c r="K56" s="139"/>
      <c r="L56" s="139">
        <v>1000</v>
      </c>
      <c r="M56" s="139">
        <v>1000</v>
      </c>
      <c r="N56" s="139"/>
      <c r="O56" s="140"/>
      <c r="P56" s="140"/>
      <c r="Q56" s="140"/>
      <c r="R56" s="140">
        <f t="shared" si="9"/>
        <v>3737</v>
      </c>
      <c r="S56" s="140">
        <f t="shared" si="10"/>
        <v>3781.844</v>
      </c>
      <c r="T56" s="101"/>
    </row>
    <row r="57" spans="1:20" s="11" customFormat="1" ht="15.75">
      <c r="A57" s="124">
        <v>32119</v>
      </c>
      <c r="B57" s="125" t="s">
        <v>92</v>
      </c>
      <c r="C57" s="134">
        <f t="shared" si="2"/>
        <v>100</v>
      </c>
      <c r="D57" s="137">
        <v>100</v>
      </c>
      <c r="E57" s="137"/>
      <c r="F57" s="137"/>
      <c r="G57" s="137"/>
      <c r="H57" s="138"/>
      <c r="I57" s="138"/>
      <c r="J57" s="139"/>
      <c r="K57" s="139"/>
      <c r="L57" s="139"/>
      <c r="M57" s="139"/>
      <c r="N57" s="139"/>
      <c r="O57" s="140"/>
      <c r="P57" s="140"/>
      <c r="Q57" s="140"/>
      <c r="R57" s="140">
        <f t="shared" si="9"/>
        <v>101</v>
      </c>
      <c r="S57" s="140">
        <f t="shared" si="10"/>
        <v>102.212</v>
      </c>
      <c r="T57" s="101"/>
    </row>
    <row r="58" spans="1:20" ht="15.75">
      <c r="A58" s="124">
        <v>32121</v>
      </c>
      <c r="B58" s="125" t="s">
        <v>93</v>
      </c>
      <c r="C58" s="134">
        <f t="shared" si="2"/>
        <v>0</v>
      </c>
      <c r="D58" s="137"/>
      <c r="E58" s="137"/>
      <c r="F58" s="137"/>
      <c r="G58" s="137"/>
      <c r="H58" s="138"/>
      <c r="I58" s="138"/>
      <c r="J58" s="139"/>
      <c r="K58" s="139"/>
      <c r="L58" s="139"/>
      <c r="M58" s="139"/>
      <c r="N58" s="139"/>
      <c r="O58" s="140"/>
      <c r="P58" s="140"/>
      <c r="Q58" s="140"/>
      <c r="R58" s="140">
        <f t="shared" si="9"/>
        <v>0</v>
      </c>
      <c r="S58" s="140">
        <f t="shared" si="10"/>
        <v>0</v>
      </c>
      <c r="T58" s="101"/>
    </row>
    <row r="59" spans="1:20" ht="15.75">
      <c r="A59" s="124">
        <v>32131</v>
      </c>
      <c r="B59" s="125" t="s">
        <v>94</v>
      </c>
      <c r="C59" s="134">
        <f t="shared" si="2"/>
        <v>1500</v>
      </c>
      <c r="D59" s="137">
        <v>1500</v>
      </c>
      <c r="E59" s="137"/>
      <c r="F59" s="137"/>
      <c r="G59" s="137"/>
      <c r="H59" s="138"/>
      <c r="I59" s="138"/>
      <c r="J59" s="139"/>
      <c r="K59" s="139"/>
      <c r="L59" s="139"/>
      <c r="M59" s="139"/>
      <c r="N59" s="142"/>
      <c r="O59" s="140"/>
      <c r="P59" s="140"/>
      <c r="Q59" s="140"/>
      <c r="R59" s="140">
        <f t="shared" si="9"/>
        <v>1515</v>
      </c>
      <c r="S59" s="140">
        <f t="shared" si="10"/>
        <v>1533.18</v>
      </c>
      <c r="T59" s="101"/>
    </row>
    <row r="60" spans="1:20" ht="15.75">
      <c r="A60" s="124">
        <v>32132</v>
      </c>
      <c r="B60" s="125" t="s">
        <v>95</v>
      </c>
      <c r="C60" s="134">
        <f t="shared" si="2"/>
        <v>0</v>
      </c>
      <c r="D60" s="137"/>
      <c r="E60" s="137"/>
      <c r="F60" s="137"/>
      <c r="G60" s="137"/>
      <c r="H60" s="138"/>
      <c r="I60" s="138"/>
      <c r="J60" s="139"/>
      <c r="K60" s="139"/>
      <c r="L60" s="139"/>
      <c r="M60" s="139"/>
      <c r="N60" s="139"/>
      <c r="O60" s="140"/>
      <c r="P60" s="140"/>
      <c r="Q60" s="140"/>
      <c r="R60" s="140">
        <f t="shared" si="9"/>
        <v>0</v>
      </c>
      <c r="S60" s="140">
        <f t="shared" si="10"/>
        <v>0</v>
      </c>
      <c r="T60" s="101"/>
    </row>
    <row r="61" spans="1:20" s="11" customFormat="1" ht="15.75">
      <c r="A61" s="124">
        <v>32141</v>
      </c>
      <c r="B61" s="125" t="s">
        <v>96</v>
      </c>
      <c r="C61" s="134">
        <f t="shared" si="2"/>
        <v>8400</v>
      </c>
      <c r="D61" s="137">
        <v>3800</v>
      </c>
      <c r="E61" s="137"/>
      <c r="F61" s="137"/>
      <c r="G61" s="137"/>
      <c r="H61" s="138"/>
      <c r="I61" s="138">
        <v>600</v>
      </c>
      <c r="J61" s="139">
        <v>3000</v>
      </c>
      <c r="K61" s="139"/>
      <c r="L61" s="139">
        <v>1000</v>
      </c>
      <c r="M61" s="139"/>
      <c r="N61" s="141"/>
      <c r="O61" s="140"/>
      <c r="P61" s="140"/>
      <c r="Q61" s="140"/>
      <c r="R61" s="140">
        <f t="shared" si="9"/>
        <v>8484</v>
      </c>
      <c r="S61" s="140">
        <f t="shared" si="10"/>
        <v>8585.808</v>
      </c>
      <c r="T61" s="101"/>
    </row>
    <row r="62" spans="1:20" ht="15.75">
      <c r="A62" s="124">
        <v>32149</v>
      </c>
      <c r="B62" s="125" t="s">
        <v>97</v>
      </c>
      <c r="C62" s="134">
        <f t="shared" si="2"/>
        <v>0</v>
      </c>
      <c r="D62" s="137"/>
      <c r="E62" s="137"/>
      <c r="F62" s="137"/>
      <c r="G62" s="137"/>
      <c r="H62" s="138"/>
      <c r="I62" s="138"/>
      <c r="J62" s="139"/>
      <c r="K62" s="139"/>
      <c r="L62" s="139"/>
      <c r="M62" s="139"/>
      <c r="N62" s="139"/>
      <c r="O62" s="140"/>
      <c r="P62" s="140"/>
      <c r="Q62" s="140"/>
      <c r="R62" s="140">
        <f t="shared" si="9"/>
        <v>0</v>
      </c>
      <c r="S62" s="140">
        <f t="shared" si="10"/>
        <v>0</v>
      </c>
      <c r="T62" s="101"/>
    </row>
    <row r="63" spans="1:20" ht="15.75">
      <c r="A63" s="124">
        <v>32211</v>
      </c>
      <c r="B63" s="125" t="s">
        <v>98</v>
      </c>
      <c r="C63" s="134">
        <f t="shared" si="2"/>
        <v>5100</v>
      </c>
      <c r="D63" s="137">
        <v>5000</v>
      </c>
      <c r="E63" s="137"/>
      <c r="F63" s="137"/>
      <c r="G63" s="137"/>
      <c r="H63" s="138"/>
      <c r="I63" s="138"/>
      <c r="J63" s="139">
        <v>100</v>
      </c>
      <c r="K63" s="139"/>
      <c r="L63" s="139"/>
      <c r="M63" s="139"/>
      <c r="N63" s="139"/>
      <c r="O63" s="140"/>
      <c r="P63" s="140"/>
      <c r="Q63" s="140"/>
      <c r="R63" s="140">
        <f t="shared" si="9"/>
        <v>5151</v>
      </c>
      <c r="S63" s="140">
        <f t="shared" si="10"/>
        <v>5212.812</v>
      </c>
      <c r="T63" s="101"/>
    </row>
    <row r="64" spans="1:20" ht="15.75">
      <c r="A64" s="124">
        <v>32212</v>
      </c>
      <c r="B64" s="125" t="s">
        <v>99</v>
      </c>
      <c r="C64" s="134">
        <f t="shared" si="2"/>
        <v>2000</v>
      </c>
      <c r="D64" s="137">
        <v>2000</v>
      </c>
      <c r="E64" s="137"/>
      <c r="F64" s="137"/>
      <c r="G64" s="137"/>
      <c r="H64" s="138"/>
      <c r="I64" s="138"/>
      <c r="J64" s="139"/>
      <c r="K64" s="139"/>
      <c r="L64" s="139"/>
      <c r="M64" s="139"/>
      <c r="N64" s="139"/>
      <c r="O64" s="140"/>
      <c r="P64" s="140"/>
      <c r="Q64" s="140"/>
      <c r="R64" s="140">
        <f t="shared" si="9"/>
        <v>2020</v>
      </c>
      <c r="S64" s="140">
        <f t="shared" si="10"/>
        <v>2044.24</v>
      </c>
      <c r="T64" s="101"/>
    </row>
    <row r="65" spans="1:20" ht="15.75">
      <c r="A65" s="124">
        <v>32214</v>
      </c>
      <c r="B65" s="125" t="s">
        <v>100</v>
      </c>
      <c r="C65" s="134">
        <f t="shared" si="2"/>
        <v>10800</v>
      </c>
      <c r="D65" s="137">
        <v>4800</v>
      </c>
      <c r="E65" s="137"/>
      <c r="F65" s="137"/>
      <c r="G65" s="137"/>
      <c r="H65" s="138"/>
      <c r="I65" s="138"/>
      <c r="J65" s="139"/>
      <c r="K65" s="139"/>
      <c r="L65" s="139">
        <v>6000</v>
      </c>
      <c r="M65" s="139"/>
      <c r="N65" s="139"/>
      <c r="O65" s="140"/>
      <c r="P65" s="140"/>
      <c r="Q65" s="140"/>
      <c r="R65" s="140">
        <f t="shared" si="9"/>
        <v>10908</v>
      </c>
      <c r="S65" s="140">
        <f t="shared" si="10"/>
        <v>11038.896</v>
      </c>
      <c r="T65" s="101"/>
    </row>
    <row r="66" spans="1:20" s="11" customFormat="1" ht="15.75">
      <c r="A66" s="124">
        <v>32216</v>
      </c>
      <c r="B66" s="125" t="s">
        <v>101</v>
      </c>
      <c r="C66" s="134">
        <f t="shared" si="2"/>
        <v>8000</v>
      </c>
      <c r="D66" s="137">
        <v>6000</v>
      </c>
      <c r="E66" s="137"/>
      <c r="F66" s="137"/>
      <c r="G66" s="137"/>
      <c r="H66" s="138"/>
      <c r="I66" s="138"/>
      <c r="J66" s="139"/>
      <c r="K66" s="139">
        <v>2000</v>
      </c>
      <c r="L66" s="139"/>
      <c r="M66" s="139"/>
      <c r="N66" s="139"/>
      <c r="O66" s="140"/>
      <c r="P66" s="140"/>
      <c r="Q66" s="140"/>
      <c r="R66" s="140">
        <f t="shared" si="9"/>
        <v>8080</v>
      </c>
      <c r="S66" s="140">
        <f t="shared" si="10"/>
        <v>8176.96</v>
      </c>
      <c r="T66" s="101"/>
    </row>
    <row r="67" spans="1:20" ht="15.75">
      <c r="A67" s="124">
        <v>32219</v>
      </c>
      <c r="B67" s="125" t="s">
        <v>102</v>
      </c>
      <c r="C67" s="134">
        <f t="shared" si="2"/>
        <v>22350</v>
      </c>
      <c r="D67" s="137">
        <v>18650</v>
      </c>
      <c r="E67" s="137"/>
      <c r="F67" s="137"/>
      <c r="G67" s="137">
        <v>700</v>
      </c>
      <c r="H67" s="138"/>
      <c r="I67" s="138"/>
      <c r="J67" s="139">
        <v>1000</v>
      </c>
      <c r="K67" s="139"/>
      <c r="L67" s="139">
        <v>1000</v>
      </c>
      <c r="M67" s="139">
        <v>1000</v>
      </c>
      <c r="N67" s="139"/>
      <c r="O67" s="140"/>
      <c r="P67" s="140"/>
      <c r="Q67" s="140"/>
      <c r="R67" s="140">
        <f t="shared" si="9"/>
        <v>22573.5</v>
      </c>
      <c r="S67" s="140">
        <f t="shared" si="10"/>
        <v>22844.382</v>
      </c>
      <c r="T67" s="101"/>
    </row>
    <row r="68" spans="1:20" ht="15.75">
      <c r="A68" s="124">
        <v>32224</v>
      </c>
      <c r="B68" s="125" t="s">
        <v>103</v>
      </c>
      <c r="C68" s="134">
        <f t="shared" si="2"/>
        <v>236000</v>
      </c>
      <c r="D68" s="137"/>
      <c r="E68" s="137"/>
      <c r="F68" s="137"/>
      <c r="G68" s="137"/>
      <c r="H68" s="138"/>
      <c r="I68" s="138"/>
      <c r="J68" s="139"/>
      <c r="K68" s="139"/>
      <c r="L68" s="139">
        <v>236000</v>
      </c>
      <c r="M68" s="139"/>
      <c r="N68" s="139"/>
      <c r="O68" s="140"/>
      <c r="P68" s="140"/>
      <c r="Q68" s="140"/>
      <c r="R68" s="140">
        <f t="shared" si="9"/>
        <v>238360</v>
      </c>
      <c r="S68" s="140">
        <f t="shared" si="10"/>
        <v>241220.32</v>
      </c>
      <c r="T68" s="101"/>
    </row>
    <row r="69" spans="1:20" s="11" customFormat="1" ht="12.75" customHeight="1">
      <c r="A69" s="124">
        <v>32234</v>
      </c>
      <c r="B69" s="125" t="s">
        <v>104</v>
      </c>
      <c r="C69" s="134">
        <f t="shared" si="2"/>
        <v>450</v>
      </c>
      <c r="D69" s="137">
        <v>450</v>
      </c>
      <c r="E69" s="137"/>
      <c r="F69" s="137"/>
      <c r="G69" s="137"/>
      <c r="H69" s="138"/>
      <c r="I69" s="138"/>
      <c r="J69" s="139"/>
      <c r="K69" s="139"/>
      <c r="L69" s="139"/>
      <c r="M69" s="139"/>
      <c r="N69" s="139"/>
      <c r="O69" s="140"/>
      <c r="P69" s="140"/>
      <c r="Q69" s="140"/>
      <c r="R69" s="140">
        <f t="shared" si="9"/>
        <v>454.5</v>
      </c>
      <c r="S69" s="140">
        <f t="shared" si="10"/>
        <v>459.954</v>
      </c>
      <c r="T69" s="101"/>
    </row>
    <row r="70" spans="1:20" s="11" customFormat="1" ht="15.75">
      <c r="A70" s="124">
        <v>32241</v>
      </c>
      <c r="B70" s="125" t="s">
        <v>105</v>
      </c>
      <c r="C70" s="134">
        <f t="shared" si="2"/>
        <v>5500</v>
      </c>
      <c r="D70" s="137">
        <v>500</v>
      </c>
      <c r="E70" s="137"/>
      <c r="F70" s="137"/>
      <c r="G70" s="137"/>
      <c r="H70" s="138"/>
      <c r="I70" s="138"/>
      <c r="J70" s="139">
        <v>3000</v>
      </c>
      <c r="K70" s="139"/>
      <c r="L70" s="139"/>
      <c r="M70" s="139">
        <v>2000</v>
      </c>
      <c r="N70" s="139"/>
      <c r="O70" s="140"/>
      <c r="P70" s="140"/>
      <c r="Q70" s="140"/>
      <c r="R70" s="140">
        <f t="shared" si="9"/>
        <v>5555</v>
      </c>
      <c r="S70" s="140">
        <f t="shared" si="10"/>
        <v>5621.66</v>
      </c>
      <c r="T70" s="101"/>
    </row>
    <row r="71" spans="1:20" s="11" customFormat="1" ht="15.75">
      <c r="A71" s="124">
        <v>32242</v>
      </c>
      <c r="B71" s="125" t="s">
        <v>106</v>
      </c>
      <c r="C71" s="134">
        <f t="shared" si="2"/>
        <v>4500</v>
      </c>
      <c r="D71" s="137">
        <v>500</v>
      </c>
      <c r="E71" s="137"/>
      <c r="F71" s="137"/>
      <c r="G71" s="137"/>
      <c r="H71" s="138"/>
      <c r="I71" s="138"/>
      <c r="J71" s="139">
        <v>3000</v>
      </c>
      <c r="K71" s="139"/>
      <c r="L71" s="139"/>
      <c r="M71" s="139">
        <v>1000</v>
      </c>
      <c r="N71" s="139"/>
      <c r="O71" s="140"/>
      <c r="P71" s="140"/>
      <c r="Q71" s="140"/>
      <c r="R71" s="140">
        <f t="shared" si="9"/>
        <v>4545</v>
      </c>
      <c r="S71" s="140">
        <f t="shared" si="10"/>
        <v>4599.54</v>
      </c>
      <c r="T71" s="101"/>
    </row>
    <row r="72" spans="1:20" ht="15.75">
      <c r="A72" s="124">
        <v>32244</v>
      </c>
      <c r="B72" s="125" t="s">
        <v>107</v>
      </c>
      <c r="C72" s="134">
        <f t="shared" si="2"/>
        <v>0</v>
      </c>
      <c r="D72" s="137"/>
      <c r="E72" s="137"/>
      <c r="F72" s="137"/>
      <c r="G72" s="137"/>
      <c r="H72" s="138"/>
      <c r="I72" s="138"/>
      <c r="J72" s="139"/>
      <c r="K72" s="139"/>
      <c r="L72" s="139"/>
      <c r="M72" s="139"/>
      <c r="N72" s="139"/>
      <c r="O72" s="140"/>
      <c r="P72" s="140"/>
      <c r="Q72" s="140"/>
      <c r="R72" s="140">
        <f t="shared" si="9"/>
        <v>0</v>
      </c>
      <c r="S72" s="140">
        <f t="shared" si="10"/>
        <v>0</v>
      </c>
      <c r="T72" s="101"/>
    </row>
    <row r="73" spans="1:20" ht="15.75">
      <c r="A73" s="124">
        <v>32251</v>
      </c>
      <c r="B73" s="125" t="s">
        <v>108</v>
      </c>
      <c r="C73" s="134">
        <f t="shared" si="2"/>
        <v>2600</v>
      </c>
      <c r="D73" s="137">
        <v>100</v>
      </c>
      <c r="E73" s="137"/>
      <c r="F73" s="137"/>
      <c r="G73" s="137"/>
      <c r="H73" s="138"/>
      <c r="I73" s="138"/>
      <c r="J73" s="139">
        <v>500</v>
      </c>
      <c r="K73" s="139"/>
      <c r="L73" s="139"/>
      <c r="M73" s="139">
        <v>2000</v>
      </c>
      <c r="N73" s="139"/>
      <c r="O73" s="140"/>
      <c r="P73" s="140"/>
      <c r="Q73" s="140"/>
      <c r="R73" s="140">
        <f t="shared" si="9"/>
        <v>2626</v>
      </c>
      <c r="S73" s="140">
        <f t="shared" si="10"/>
        <v>2657.512</v>
      </c>
      <c r="T73" s="101"/>
    </row>
    <row r="74" spans="1:20" ht="15.75">
      <c r="A74" s="124">
        <v>32271</v>
      </c>
      <c r="B74" s="125" t="s">
        <v>109</v>
      </c>
      <c r="C74" s="134">
        <f t="shared" si="2"/>
        <v>1500</v>
      </c>
      <c r="D74" s="137">
        <v>500</v>
      </c>
      <c r="E74" s="137"/>
      <c r="F74" s="137"/>
      <c r="G74" s="137"/>
      <c r="H74" s="138"/>
      <c r="I74" s="138"/>
      <c r="J74" s="139"/>
      <c r="K74" s="139"/>
      <c r="L74" s="139">
        <v>1000</v>
      </c>
      <c r="M74" s="139"/>
      <c r="N74" s="139"/>
      <c r="O74" s="140"/>
      <c r="P74" s="140"/>
      <c r="Q74" s="140"/>
      <c r="R74" s="140">
        <f t="shared" si="9"/>
        <v>1515</v>
      </c>
      <c r="S74" s="140">
        <f t="shared" si="10"/>
        <v>1533.18</v>
      </c>
      <c r="T74" s="101"/>
    </row>
    <row r="75" spans="1:20" s="11" customFormat="1" ht="15.75">
      <c r="A75" s="124">
        <v>32311</v>
      </c>
      <c r="B75" s="125" t="s">
        <v>110</v>
      </c>
      <c r="C75" s="134">
        <f t="shared" si="2"/>
        <v>14000</v>
      </c>
      <c r="D75" s="137">
        <v>14000</v>
      </c>
      <c r="E75" s="137"/>
      <c r="F75" s="137"/>
      <c r="G75" s="137"/>
      <c r="H75" s="138"/>
      <c r="I75" s="138"/>
      <c r="J75" s="139"/>
      <c r="K75" s="139"/>
      <c r="L75" s="139"/>
      <c r="M75" s="139"/>
      <c r="N75" s="139"/>
      <c r="O75" s="140"/>
      <c r="P75" s="140"/>
      <c r="Q75" s="140"/>
      <c r="R75" s="140">
        <f t="shared" si="9"/>
        <v>14140</v>
      </c>
      <c r="S75" s="140">
        <f t="shared" si="10"/>
        <v>14309.68</v>
      </c>
      <c r="T75" s="101"/>
    </row>
    <row r="76" spans="1:20" ht="15.75">
      <c r="A76" s="124">
        <v>32312</v>
      </c>
      <c r="B76" s="125" t="s">
        <v>111</v>
      </c>
      <c r="C76" s="134">
        <f t="shared" si="2"/>
        <v>0</v>
      </c>
      <c r="D76" s="137"/>
      <c r="E76" s="137"/>
      <c r="F76" s="137"/>
      <c r="G76" s="137"/>
      <c r="H76" s="138"/>
      <c r="I76" s="138"/>
      <c r="J76" s="139"/>
      <c r="K76" s="139"/>
      <c r="L76" s="139"/>
      <c r="M76" s="139"/>
      <c r="N76" s="139"/>
      <c r="O76" s="140"/>
      <c r="P76" s="140"/>
      <c r="Q76" s="140"/>
      <c r="R76" s="140">
        <f t="shared" si="9"/>
        <v>0</v>
      </c>
      <c r="S76" s="140">
        <f t="shared" si="10"/>
        <v>0</v>
      </c>
      <c r="T76" s="101"/>
    </row>
    <row r="77" spans="1:20" ht="15.75">
      <c r="A77" s="124">
        <v>32313</v>
      </c>
      <c r="B77" s="125" t="s">
        <v>112</v>
      </c>
      <c r="C77" s="134">
        <f t="shared" si="2"/>
        <v>1650</v>
      </c>
      <c r="D77" s="137">
        <v>1550</v>
      </c>
      <c r="E77" s="137"/>
      <c r="F77" s="137"/>
      <c r="G77" s="137"/>
      <c r="H77" s="138"/>
      <c r="I77" s="138"/>
      <c r="J77" s="139">
        <v>100</v>
      </c>
      <c r="K77" s="139"/>
      <c r="L77" s="139"/>
      <c r="M77" s="139"/>
      <c r="N77" s="139"/>
      <c r="O77" s="140"/>
      <c r="P77" s="140"/>
      <c r="Q77" s="140"/>
      <c r="R77" s="140">
        <f t="shared" si="9"/>
        <v>1666.5</v>
      </c>
      <c r="S77" s="140">
        <f t="shared" si="10"/>
        <v>1686.498</v>
      </c>
      <c r="T77" s="101"/>
    </row>
    <row r="78" spans="1:20" ht="15.75">
      <c r="A78" s="124">
        <v>32319</v>
      </c>
      <c r="B78" s="125" t="s">
        <v>113</v>
      </c>
      <c r="C78" s="134">
        <f t="shared" si="2"/>
        <v>3000</v>
      </c>
      <c r="D78" s="137">
        <v>2000</v>
      </c>
      <c r="E78" s="137"/>
      <c r="F78" s="137"/>
      <c r="G78" s="137"/>
      <c r="H78" s="138"/>
      <c r="I78" s="138"/>
      <c r="J78" s="139">
        <v>1000</v>
      </c>
      <c r="K78" s="139"/>
      <c r="L78" s="139"/>
      <c r="M78" s="139"/>
      <c r="N78" s="139"/>
      <c r="O78" s="140"/>
      <c r="P78" s="140"/>
      <c r="Q78" s="140"/>
      <c r="R78" s="140">
        <f t="shared" si="9"/>
        <v>3030</v>
      </c>
      <c r="S78" s="140">
        <f t="shared" si="10"/>
        <v>3066.36</v>
      </c>
      <c r="T78" s="101"/>
    </row>
    <row r="79" spans="1:20" ht="15.75">
      <c r="A79" s="124">
        <v>32321</v>
      </c>
      <c r="B79" s="125" t="s">
        <v>114</v>
      </c>
      <c r="C79" s="134">
        <f t="shared" si="2"/>
        <v>6600</v>
      </c>
      <c r="D79" s="137">
        <v>600</v>
      </c>
      <c r="E79" s="137"/>
      <c r="F79" s="137"/>
      <c r="G79" s="137"/>
      <c r="H79" s="138"/>
      <c r="I79" s="138"/>
      <c r="J79" s="139">
        <v>2000</v>
      </c>
      <c r="K79" s="139"/>
      <c r="L79" s="139"/>
      <c r="M79" s="139">
        <v>2000</v>
      </c>
      <c r="N79" s="139"/>
      <c r="O79" s="140">
        <v>2000</v>
      </c>
      <c r="P79" s="140"/>
      <c r="Q79" s="140"/>
      <c r="R79" s="140">
        <f t="shared" si="9"/>
        <v>6666</v>
      </c>
      <c r="S79" s="140">
        <f t="shared" si="10"/>
        <v>6745.992</v>
      </c>
      <c r="T79" s="101"/>
    </row>
    <row r="80" spans="1:20" s="11" customFormat="1" ht="15.75">
      <c r="A80" s="124">
        <v>32322</v>
      </c>
      <c r="B80" s="125" t="s">
        <v>115</v>
      </c>
      <c r="C80" s="134">
        <f t="shared" si="2"/>
        <v>7900</v>
      </c>
      <c r="D80" s="137">
        <v>1900</v>
      </c>
      <c r="E80" s="137"/>
      <c r="F80" s="137"/>
      <c r="G80" s="137"/>
      <c r="H80" s="138"/>
      <c r="I80" s="138"/>
      <c r="J80" s="139">
        <v>2000</v>
      </c>
      <c r="K80" s="139"/>
      <c r="L80" s="139">
        <v>1000</v>
      </c>
      <c r="M80" s="139">
        <v>3000</v>
      </c>
      <c r="N80" s="139"/>
      <c r="O80" s="140"/>
      <c r="P80" s="140"/>
      <c r="Q80" s="140"/>
      <c r="R80" s="140">
        <f t="shared" si="9"/>
        <v>7979</v>
      </c>
      <c r="S80" s="140">
        <f t="shared" si="10"/>
        <v>8074.748</v>
      </c>
      <c r="T80" s="101"/>
    </row>
    <row r="81" spans="1:20" ht="15.75">
      <c r="A81" s="124">
        <v>32329</v>
      </c>
      <c r="B81" s="125" t="s">
        <v>116</v>
      </c>
      <c r="C81" s="134">
        <f t="shared" si="2"/>
        <v>0</v>
      </c>
      <c r="D81" s="137"/>
      <c r="E81" s="137"/>
      <c r="F81" s="137"/>
      <c r="G81" s="137"/>
      <c r="H81" s="138"/>
      <c r="I81" s="138"/>
      <c r="J81" s="139"/>
      <c r="K81" s="139"/>
      <c r="L81" s="139"/>
      <c r="M81" s="139"/>
      <c r="N81" s="139"/>
      <c r="O81" s="140"/>
      <c r="P81" s="140"/>
      <c r="Q81" s="140"/>
      <c r="R81" s="140">
        <f t="shared" si="9"/>
        <v>0</v>
      </c>
      <c r="S81" s="140">
        <f t="shared" si="10"/>
        <v>0</v>
      </c>
      <c r="T81" s="101"/>
    </row>
    <row r="82" spans="1:20" ht="15.75">
      <c r="A82" s="124">
        <v>32331</v>
      </c>
      <c r="B82" s="125" t="s">
        <v>117</v>
      </c>
      <c r="C82" s="134">
        <f t="shared" si="2"/>
        <v>0</v>
      </c>
      <c r="D82" s="137"/>
      <c r="E82" s="137"/>
      <c r="F82" s="137"/>
      <c r="G82" s="137"/>
      <c r="H82" s="138"/>
      <c r="I82" s="138"/>
      <c r="J82" s="139"/>
      <c r="K82" s="139"/>
      <c r="L82" s="139"/>
      <c r="M82" s="139"/>
      <c r="N82" s="139"/>
      <c r="O82" s="140"/>
      <c r="P82" s="140"/>
      <c r="Q82" s="140"/>
      <c r="R82" s="140">
        <f t="shared" si="9"/>
        <v>0</v>
      </c>
      <c r="S82" s="140">
        <f t="shared" si="10"/>
        <v>0</v>
      </c>
      <c r="T82" s="101"/>
    </row>
    <row r="83" spans="1:20" s="11" customFormat="1" ht="15.75">
      <c r="A83" s="124">
        <v>32332</v>
      </c>
      <c r="B83" s="125" t="s">
        <v>118</v>
      </c>
      <c r="C83" s="134">
        <f t="shared" si="2"/>
        <v>200</v>
      </c>
      <c r="D83" s="137">
        <v>200</v>
      </c>
      <c r="E83" s="137"/>
      <c r="F83" s="137"/>
      <c r="G83" s="137"/>
      <c r="H83" s="138"/>
      <c r="I83" s="138"/>
      <c r="J83" s="139"/>
      <c r="K83" s="139"/>
      <c r="L83" s="139"/>
      <c r="M83" s="139"/>
      <c r="N83" s="139"/>
      <c r="O83" s="140"/>
      <c r="P83" s="140"/>
      <c r="Q83" s="140"/>
      <c r="R83" s="140">
        <f t="shared" si="9"/>
        <v>202</v>
      </c>
      <c r="S83" s="140">
        <f t="shared" si="10"/>
        <v>204.424</v>
      </c>
      <c r="T83" s="101"/>
    </row>
    <row r="84" spans="1:20" s="11" customFormat="1" ht="15.75">
      <c r="A84" s="124">
        <v>32341</v>
      </c>
      <c r="B84" s="125" t="s">
        <v>119</v>
      </c>
      <c r="C84" s="134">
        <f t="shared" si="2"/>
        <v>12000</v>
      </c>
      <c r="D84" s="137">
        <v>12000</v>
      </c>
      <c r="E84" s="137"/>
      <c r="F84" s="137"/>
      <c r="G84" s="137"/>
      <c r="H84" s="138"/>
      <c r="I84" s="138"/>
      <c r="J84" s="139"/>
      <c r="K84" s="139"/>
      <c r="L84" s="139"/>
      <c r="M84" s="139"/>
      <c r="N84" s="139"/>
      <c r="O84" s="140"/>
      <c r="P84" s="140"/>
      <c r="Q84" s="140"/>
      <c r="R84" s="140">
        <f t="shared" si="9"/>
        <v>12120</v>
      </c>
      <c r="S84" s="140">
        <f t="shared" si="10"/>
        <v>12265.44</v>
      </c>
      <c r="T84" s="101"/>
    </row>
    <row r="85" spans="1:20" s="11" customFormat="1" ht="15.75">
      <c r="A85" s="124">
        <v>32342</v>
      </c>
      <c r="B85" s="125" t="s">
        <v>120</v>
      </c>
      <c r="C85" s="134">
        <f t="shared" si="2"/>
        <v>12000</v>
      </c>
      <c r="D85" s="137">
        <v>12000</v>
      </c>
      <c r="E85" s="137"/>
      <c r="F85" s="137"/>
      <c r="G85" s="137"/>
      <c r="H85" s="138"/>
      <c r="I85" s="138"/>
      <c r="J85" s="139"/>
      <c r="K85" s="139"/>
      <c r="L85" s="139"/>
      <c r="M85" s="139"/>
      <c r="N85" s="139"/>
      <c r="O85" s="140"/>
      <c r="P85" s="140"/>
      <c r="Q85" s="140"/>
      <c r="R85" s="140">
        <f t="shared" si="9"/>
        <v>12120</v>
      </c>
      <c r="S85" s="140">
        <f t="shared" si="10"/>
        <v>12265.44</v>
      </c>
      <c r="T85" s="101"/>
    </row>
    <row r="86" spans="1:20" ht="15.75">
      <c r="A86" s="124">
        <v>32343</v>
      </c>
      <c r="B86" s="125" t="s">
        <v>121</v>
      </c>
      <c r="C86" s="134">
        <f t="shared" si="2"/>
        <v>750</v>
      </c>
      <c r="D86" s="137">
        <v>750</v>
      </c>
      <c r="E86" s="137"/>
      <c r="F86" s="137"/>
      <c r="G86" s="137"/>
      <c r="H86" s="138"/>
      <c r="I86" s="138"/>
      <c r="J86" s="139"/>
      <c r="K86" s="139"/>
      <c r="L86" s="139"/>
      <c r="M86" s="139"/>
      <c r="N86" s="139"/>
      <c r="O86" s="140"/>
      <c r="P86" s="140"/>
      <c r="Q86" s="140"/>
      <c r="R86" s="140">
        <f t="shared" si="9"/>
        <v>757.5</v>
      </c>
      <c r="S86" s="140">
        <f t="shared" si="10"/>
        <v>766.59</v>
      </c>
      <c r="T86" s="101"/>
    </row>
    <row r="87" spans="1:20" ht="15.75">
      <c r="A87" s="124">
        <v>32344</v>
      </c>
      <c r="B87" s="125" t="s">
        <v>122</v>
      </c>
      <c r="C87" s="134">
        <f t="shared" si="2"/>
        <v>0</v>
      </c>
      <c r="D87" s="137"/>
      <c r="E87" s="137"/>
      <c r="F87" s="137"/>
      <c r="G87" s="137"/>
      <c r="H87" s="138"/>
      <c r="I87" s="138"/>
      <c r="J87" s="139"/>
      <c r="K87" s="139"/>
      <c r="L87" s="139"/>
      <c r="M87" s="139"/>
      <c r="N87" s="139"/>
      <c r="O87" s="140"/>
      <c r="P87" s="140"/>
      <c r="Q87" s="140"/>
      <c r="R87" s="140">
        <f t="shared" si="9"/>
        <v>0</v>
      </c>
      <c r="S87" s="140">
        <f t="shared" si="10"/>
        <v>0</v>
      </c>
      <c r="T87" s="101"/>
    </row>
    <row r="88" spans="1:20" ht="15.75">
      <c r="A88" s="124">
        <v>32347</v>
      </c>
      <c r="B88" s="125" t="s">
        <v>123</v>
      </c>
      <c r="C88" s="134">
        <f t="shared" si="2"/>
        <v>1000</v>
      </c>
      <c r="D88" s="137"/>
      <c r="E88" s="137"/>
      <c r="F88" s="137"/>
      <c r="G88" s="137"/>
      <c r="H88" s="138"/>
      <c r="I88" s="138"/>
      <c r="J88" s="139"/>
      <c r="K88" s="139"/>
      <c r="L88" s="139">
        <v>1000</v>
      </c>
      <c r="M88" s="139"/>
      <c r="N88" s="139"/>
      <c r="O88" s="140"/>
      <c r="P88" s="140"/>
      <c r="Q88" s="140"/>
      <c r="R88" s="140">
        <f t="shared" si="9"/>
        <v>1010</v>
      </c>
      <c r="S88" s="140">
        <f t="shared" si="10"/>
        <v>1022.12</v>
      </c>
      <c r="T88" s="101"/>
    </row>
    <row r="89" spans="1:20" s="11" customFormat="1" ht="15.75">
      <c r="A89" s="124">
        <v>32349</v>
      </c>
      <c r="B89" s="125" t="s">
        <v>124</v>
      </c>
      <c r="C89" s="134">
        <f t="shared" si="2"/>
        <v>6750</v>
      </c>
      <c r="D89" s="137">
        <v>6750</v>
      </c>
      <c r="E89" s="137"/>
      <c r="F89" s="137"/>
      <c r="G89" s="137"/>
      <c r="H89" s="138"/>
      <c r="I89" s="138"/>
      <c r="J89" s="139"/>
      <c r="K89" s="139"/>
      <c r="L89" s="139"/>
      <c r="M89" s="139"/>
      <c r="N89" s="139"/>
      <c r="O89" s="140"/>
      <c r="P89" s="140"/>
      <c r="Q89" s="140"/>
      <c r="R89" s="140">
        <f t="shared" si="9"/>
        <v>6817.5</v>
      </c>
      <c r="S89" s="140">
        <f t="shared" si="10"/>
        <v>6899.31</v>
      </c>
      <c r="T89" s="101"/>
    </row>
    <row r="90" spans="1:20" ht="15.75">
      <c r="A90" s="124">
        <v>32353</v>
      </c>
      <c r="B90" s="125" t="s">
        <v>125</v>
      </c>
      <c r="C90" s="134">
        <f t="shared" si="2"/>
        <v>9000</v>
      </c>
      <c r="D90" s="137">
        <v>9000</v>
      </c>
      <c r="E90" s="137"/>
      <c r="F90" s="137"/>
      <c r="G90" s="137"/>
      <c r="H90" s="138"/>
      <c r="I90" s="138"/>
      <c r="J90" s="139"/>
      <c r="K90" s="139"/>
      <c r="L90" s="139"/>
      <c r="M90" s="139"/>
      <c r="N90" s="139"/>
      <c r="O90" s="140"/>
      <c r="P90" s="140"/>
      <c r="Q90" s="140"/>
      <c r="R90" s="140">
        <f t="shared" si="9"/>
        <v>9090</v>
      </c>
      <c r="S90" s="140">
        <f t="shared" si="10"/>
        <v>9199.08</v>
      </c>
      <c r="T90" s="101"/>
    </row>
    <row r="91" spans="1:20" ht="15.75">
      <c r="A91" s="124">
        <v>32369</v>
      </c>
      <c r="B91" s="125" t="s">
        <v>126</v>
      </c>
      <c r="C91" s="134">
        <f t="shared" si="2"/>
        <v>2000</v>
      </c>
      <c r="D91" s="137"/>
      <c r="E91" s="137"/>
      <c r="F91" s="137"/>
      <c r="G91" s="137"/>
      <c r="H91" s="138"/>
      <c r="I91" s="138"/>
      <c r="J91" s="139"/>
      <c r="K91" s="139"/>
      <c r="L91" s="139">
        <v>2000</v>
      </c>
      <c r="M91" s="139"/>
      <c r="N91" s="139"/>
      <c r="O91" s="140"/>
      <c r="P91" s="140"/>
      <c r="Q91" s="140"/>
      <c r="R91" s="140">
        <f t="shared" si="9"/>
        <v>2020</v>
      </c>
      <c r="S91" s="140">
        <f t="shared" si="10"/>
        <v>2044.24</v>
      </c>
      <c r="T91" s="101"/>
    </row>
    <row r="92" spans="1:20" ht="15.75">
      <c r="A92" s="124">
        <v>32372</v>
      </c>
      <c r="B92" s="125" t="s">
        <v>127</v>
      </c>
      <c r="C92" s="134">
        <f t="shared" si="2"/>
        <v>3000</v>
      </c>
      <c r="D92" s="137"/>
      <c r="E92" s="137"/>
      <c r="F92" s="137"/>
      <c r="G92" s="137"/>
      <c r="H92" s="138"/>
      <c r="I92" s="138"/>
      <c r="J92" s="139">
        <v>0</v>
      </c>
      <c r="K92" s="139"/>
      <c r="L92" s="139">
        <v>3000</v>
      </c>
      <c r="M92" s="139">
        <v>0</v>
      </c>
      <c r="N92" s="139"/>
      <c r="O92" s="140"/>
      <c r="P92" s="140"/>
      <c r="Q92" s="140"/>
      <c r="R92" s="140">
        <f t="shared" si="9"/>
        <v>3030</v>
      </c>
      <c r="S92" s="140">
        <f t="shared" si="10"/>
        <v>3066.36</v>
      </c>
      <c r="T92" s="101"/>
    </row>
    <row r="93" spans="1:20" ht="15.75">
      <c r="A93" s="124">
        <v>32373</v>
      </c>
      <c r="B93" s="125" t="s">
        <v>128</v>
      </c>
      <c r="C93" s="134">
        <f t="shared" si="2"/>
        <v>200</v>
      </c>
      <c r="D93" s="137">
        <v>200</v>
      </c>
      <c r="E93" s="137"/>
      <c r="F93" s="137"/>
      <c r="G93" s="137"/>
      <c r="H93" s="138"/>
      <c r="I93" s="138"/>
      <c r="J93" s="139"/>
      <c r="K93" s="139"/>
      <c r="L93" s="139"/>
      <c r="M93" s="139"/>
      <c r="N93" s="139"/>
      <c r="O93" s="140"/>
      <c r="P93" s="140"/>
      <c r="Q93" s="140"/>
      <c r="R93" s="140">
        <f t="shared" si="9"/>
        <v>202</v>
      </c>
      <c r="S93" s="140">
        <f t="shared" si="10"/>
        <v>204.424</v>
      </c>
      <c r="T93" s="101"/>
    </row>
    <row r="94" spans="1:20" s="11" customFormat="1" ht="15.75">
      <c r="A94" s="124">
        <v>32389</v>
      </c>
      <c r="B94" s="125" t="s">
        <v>129</v>
      </c>
      <c r="C94" s="134">
        <f t="shared" si="2"/>
        <v>9000</v>
      </c>
      <c r="D94" s="137">
        <v>9000</v>
      </c>
      <c r="E94" s="137"/>
      <c r="F94" s="137"/>
      <c r="G94" s="137"/>
      <c r="H94" s="138"/>
      <c r="I94" s="138"/>
      <c r="J94" s="139"/>
      <c r="K94" s="139"/>
      <c r="L94" s="139"/>
      <c r="M94" s="139"/>
      <c r="N94" s="139"/>
      <c r="O94" s="140"/>
      <c r="P94" s="140"/>
      <c r="Q94" s="140"/>
      <c r="R94" s="140">
        <f t="shared" si="9"/>
        <v>9090</v>
      </c>
      <c r="S94" s="140">
        <f t="shared" si="10"/>
        <v>9199.08</v>
      </c>
      <c r="T94" s="101"/>
    </row>
    <row r="95" spans="1:20" ht="15.75">
      <c r="A95" s="124">
        <v>32391</v>
      </c>
      <c r="B95" s="125" t="s">
        <v>130</v>
      </c>
      <c r="C95" s="134">
        <f t="shared" si="2"/>
        <v>1200</v>
      </c>
      <c r="D95" s="137">
        <v>200</v>
      </c>
      <c r="E95" s="137"/>
      <c r="F95" s="137"/>
      <c r="G95" s="137"/>
      <c r="H95" s="138"/>
      <c r="I95" s="138"/>
      <c r="J95" s="139"/>
      <c r="K95" s="139"/>
      <c r="L95" s="139"/>
      <c r="M95" s="139">
        <v>1000</v>
      </c>
      <c r="N95" s="139"/>
      <c r="O95" s="140"/>
      <c r="P95" s="140"/>
      <c r="Q95" s="140"/>
      <c r="R95" s="140">
        <f t="shared" si="9"/>
        <v>1212</v>
      </c>
      <c r="S95" s="140">
        <f t="shared" si="10"/>
        <v>1226.544</v>
      </c>
      <c r="T95" s="101"/>
    </row>
    <row r="96" spans="1:20" s="11" customFormat="1" ht="15.75">
      <c r="A96" s="124">
        <v>32395</v>
      </c>
      <c r="B96" s="125" t="s">
        <v>131</v>
      </c>
      <c r="C96" s="134">
        <f t="shared" si="2"/>
        <v>0</v>
      </c>
      <c r="D96" s="137">
        <v>0</v>
      </c>
      <c r="E96" s="137"/>
      <c r="F96" s="137"/>
      <c r="G96" s="137"/>
      <c r="H96" s="138"/>
      <c r="I96" s="138"/>
      <c r="J96" s="139"/>
      <c r="K96" s="139"/>
      <c r="L96" s="139"/>
      <c r="M96" s="139"/>
      <c r="N96" s="139"/>
      <c r="O96" s="140"/>
      <c r="P96" s="140"/>
      <c r="Q96" s="140"/>
      <c r="R96" s="140">
        <f t="shared" si="9"/>
        <v>0</v>
      </c>
      <c r="S96" s="140">
        <f t="shared" si="10"/>
        <v>0</v>
      </c>
      <c r="T96" s="101"/>
    </row>
    <row r="97" spans="1:20" s="11" customFormat="1" ht="15.75">
      <c r="A97" s="124">
        <v>32396</v>
      </c>
      <c r="B97" s="125" t="s">
        <v>132</v>
      </c>
      <c r="C97" s="134">
        <f t="shared" si="2"/>
        <v>5000</v>
      </c>
      <c r="D97" s="137">
        <v>5000</v>
      </c>
      <c r="E97" s="137"/>
      <c r="F97" s="137"/>
      <c r="G97" s="137"/>
      <c r="H97" s="138"/>
      <c r="I97" s="138"/>
      <c r="J97" s="139"/>
      <c r="K97" s="139"/>
      <c r="L97" s="139"/>
      <c r="M97" s="139"/>
      <c r="N97" s="139"/>
      <c r="O97" s="140"/>
      <c r="P97" s="140"/>
      <c r="Q97" s="140"/>
      <c r="R97" s="140">
        <f t="shared" si="9"/>
        <v>5050</v>
      </c>
      <c r="S97" s="140">
        <f t="shared" si="10"/>
        <v>5110.6</v>
      </c>
      <c r="T97" s="101"/>
    </row>
    <row r="98" spans="1:20" ht="15.75">
      <c r="A98" s="124">
        <v>32399</v>
      </c>
      <c r="B98" s="125" t="s">
        <v>133</v>
      </c>
      <c r="C98" s="134">
        <f t="shared" si="2"/>
        <v>70100</v>
      </c>
      <c r="D98" s="137"/>
      <c r="E98" s="137"/>
      <c r="F98" s="137"/>
      <c r="G98" s="137"/>
      <c r="H98" s="138"/>
      <c r="I98" s="138"/>
      <c r="J98" s="139">
        <v>100</v>
      </c>
      <c r="K98" s="139"/>
      <c r="L98" s="139">
        <v>70000</v>
      </c>
      <c r="M98" s="139"/>
      <c r="N98" s="139"/>
      <c r="O98" s="140"/>
      <c r="P98" s="140"/>
      <c r="Q98" s="140"/>
      <c r="R98" s="140">
        <f t="shared" si="9"/>
        <v>70801</v>
      </c>
      <c r="S98" s="140">
        <f t="shared" si="10"/>
        <v>71650.612</v>
      </c>
      <c r="T98" s="101"/>
    </row>
    <row r="99" spans="1:20" ht="15.75">
      <c r="A99" s="124">
        <v>32411</v>
      </c>
      <c r="B99" s="125" t="s">
        <v>134</v>
      </c>
      <c r="C99" s="134">
        <f t="shared" si="2"/>
        <v>1000</v>
      </c>
      <c r="D99" s="137">
        <v>500</v>
      </c>
      <c r="E99" s="137"/>
      <c r="F99" s="137"/>
      <c r="G99" s="137"/>
      <c r="H99" s="138"/>
      <c r="I99" s="138"/>
      <c r="J99" s="139">
        <v>500</v>
      </c>
      <c r="K99" s="139"/>
      <c r="L99" s="139"/>
      <c r="M99" s="139"/>
      <c r="N99" s="139"/>
      <c r="O99" s="140"/>
      <c r="P99" s="140"/>
      <c r="Q99" s="140"/>
      <c r="R99" s="140">
        <f t="shared" si="9"/>
        <v>1010</v>
      </c>
      <c r="S99" s="140">
        <f t="shared" si="10"/>
        <v>1022.12</v>
      </c>
      <c r="T99" s="101"/>
    </row>
    <row r="100" spans="1:20" ht="15.75">
      <c r="A100" s="124">
        <v>32412</v>
      </c>
      <c r="B100" s="125" t="s">
        <v>135</v>
      </c>
      <c r="C100" s="134">
        <f aca="true" t="shared" si="11" ref="C100:C145">SUM(D100:Q100)</f>
        <v>70000</v>
      </c>
      <c r="D100" s="137">
        <v>0</v>
      </c>
      <c r="E100" s="137"/>
      <c r="F100" s="137"/>
      <c r="G100" s="137"/>
      <c r="H100" s="138"/>
      <c r="I100" s="138"/>
      <c r="J100" s="139"/>
      <c r="K100" s="139"/>
      <c r="L100" s="139"/>
      <c r="M100" s="139"/>
      <c r="N100" s="139"/>
      <c r="O100" s="140"/>
      <c r="P100" s="140">
        <v>50000</v>
      </c>
      <c r="Q100" s="140">
        <v>20000</v>
      </c>
      <c r="R100" s="140">
        <f t="shared" si="9"/>
        <v>70700</v>
      </c>
      <c r="S100" s="140">
        <f t="shared" si="10"/>
        <v>71548.4</v>
      </c>
      <c r="T100" s="101"/>
    </row>
    <row r="101" spans="1:20" s="11" customFormat="1" ht="12.75" customHeight="1">
      <c r="A101" s="124">
        <v>32931</v>
      </c>
      <c r="B101" s="125" t="s">
        <v>136</v>
      </c>
      <c r="C101" s="134">
        <f t="shared" si="11"/>
        <v>1800</v>
      </c>
      <c r="D101" s="137">
        <v>100</v>
      </c>
      <c r="E101" s="137"/>
      <c r="F101" s="137"/>
      <c r="G101" s="137"/>
      <c r="H101" s="138"/>
      <c r="I101" s="138">
        <v>400</v>
      </c>
      <c r="J101" s="139">
        <v>1300</v>
      </c>
      <c r="K101" s="139"/>
      <c r="L101" s="139">
        <v>0</v>
      </c>
      <c r="M101" s="139"/>
      <c r="N101" s="139"/>
      <c r="O101" s="140"/>
      <c r="P101" s="140"/>
      <c r="Q101" s="140"/>
      <c r="R101" s="140">
        <f t="shared" si="9"/>
        <v>1818</v>
      </c>
      <c r="S101" s="140">
        <f t="shared" si="10"/>
        <v>1839.816</v>
      </c>
      <c r="T101" s="101"/>
    </row>
    <row r="102" spans="1:20" s="11" customFormat="1" ht="15.75">
      <c r="A102" s="124">
        <v>32941</v>
      </c>
      <c r="B102" s="125" t="s">
        <v>137</v>
      </c>
      <c r="C102" s="134">
        <f t="shared" si="11"/>
        <v>1000</v>
      </c>
      <c r="D102" s="137">
        <v>1000</v>
      </c>
      <c r="E102" s="137"/>
      <c r="F102" s="137"/>
      <c r="G102" s="137"/>
      <c r="H102" s="138"/>
      <c r="I102" s="138"/>
      <c r="J102" s="139"/>
      <c r="K102" s="139"/>
      <c r="L102" s="139"/>
      <c r="M102" s="139"/>
      <c r="N102" s="139"/>
      <c r="O102" s="140"/>
      <c r="P102" s="140"/>
      <c r="Q102" s="140"/>
      <c r="R102" s="140">
        <f t="shared" si="9"/>
        <v>1010</v>
      </c>
      <c r="S102" s="140">
        <f t="shared" si="10"/>
        <v>1022.12</v>
      </c>
      <c r="T102" s="101"/>
    </row>
    <row r="103" spans="1:20" s="11" customFormat="1" ht="15.75">
      <c r="A103" s="124">
        <v>32951</v>
      </c>
      <c r="B103" s="125" t="s">
        <v>138</v>
      </c>
      <c r="C103" s="134">
        <f t="shared" si="11"/>
        <v>200</v>
      </c>
      <c r="D103" s="137">
        <v>200</v>
      </c>
      <c r="E103" s="137"/>
      <c r="F103" s="137"/>
      <c r="G103" s="137"/>
      <c r="H103" s="138"/>
      <c r="I103" s="138"/>
      <c r="J103" s="139"/>
      <c r="K103" s="139"/>
      <c r="L103" s="139"/>
      <c r="M103" s="139"/>
      <c r="N103" s="139"/>
      <c r="O103" s="140"/>
      <c r="P103" s="140"/>
      <c r="Q103" s="140"/>
      <c r="R103" s="140">
        <f t="shared" si="9"/>
        <v>202</v>
      </c>
      <c r="S103" s="140">
        <f t="shared" si="10"/>
        <v>204.424</v>
      </c>
      <c r="T103" s="101"/>
    </row>
    <row r="104" spans="1:20" ht="15.75">
      <c r="A104" s="124">
        <v>32952</v>
      </c>
      <c r="B104" s="125" t="s">
        <v>139</v>
      </c>
      <c r="C104" s="134">
        <f t="shared" si="11"/>
        <v>0</v>
      </c>
      <c r="D104" s="137"/>
      <c r="E104" s="137"/>
      <c r="F104" s="137"/>
      <c r="G104" s="137"/>
      <c r="H104" s="138"/>
      <c r="I104" s="138"/>
      <c r="J104" s="139"/>
      <c r="K104" s="139"/>
      <c r="L104" s="139"/>
      <c r="M104" s="139"/>
      <c r="N104" s="139"/>
      <c r="O104" s="140"/>
      <c r="P104" s="140"/>
      <c r="Q104" s="140"/>
      <c r="R104" s="140">
        <f t="shared" si="9"/>
        <v>0</v>
      </c>
      <c r="S104" s="140">
        <f t="shared" si="10"/>
        <v>0</v>
      </c>
      <c r="T104" s="101"/>
    </row>
    <row r="105" spans="1:20" ht="15.75">
      <c r="A105" s="124">
        <v>32953</v>
      </c>
      <c r="B105" s="125" t="s">
        <v>140</v>
      </c>
      <c r="C105" s="134">
        <f t="shared" si="11"/>
        <v>500</v>
      </c>
      <c r="D105" s="137">
        <v>500</v>
      </c>
      <c r="E105" s="137"/>
      <c r="F105" s="137"/>
      <c r="G105" s="137"/>
      <c r="H105" s="138"/>
      <c r="I105" s="138"/>
      <c r="J105" s="139"/>
      <c r="K105" s="139"/>
      <c r="L105" s="139"/>
      <c r="M105" s="139"/>
      <c r="N105" s="139"/>
      <c r="O105" s="140"/>
      <c r="P105" s="140"/>
      <c r="Q105" s="140"/>
      <c r="R105" s="140">
        <f t="shared" si="9"/>
        <v>505</v>
      </c>
      <c r="S105" s="140">
        <f t="shared" si="10"/>
        <v>511.06</v>
      </c>
      <c r="T105" s="101"/>
    </row>
    <row r="106" spans="1:20" ht="15.75">
      <c r="A106" s="124">
        <v>32954</v>
      </c>
      <c r="B106" s="125" t="s">
        <v>141</v>
      </c>
      <c r="C106" s="134">
        <f t="shared" si="11"/>
        <v>0</v>
      </c>
      <c r="D106" s="137"/>
      <c r="E106" s="137"/>
      <c r="F106" s="137"/>
      <c r="G106" s="137"/>
      <c r="H106" s="138"/>
      <c r="I106" s="138"/>
      <c r="J106" s="139"/>
      <c r="K106" s="139"/>
      <c r="L106" s="139"/>
      <c r="M106" s="139"/>
      <c r="N106" s="139"/>
      <c r="O106" s="140"/>
      <c r="P106" s="140"/>
      <c r="Q106" s="140"/>
      <c r="R106" s="140">
        <f t="shared" si="9"/>
        <v>0</v>
      </c>
      <c r="S106" s="140">
        <f t="shared" si="10"/>
        <v>0</v>
      </c>
      <c r="T106" s="101"/>
    </row>
    <row r="107" spans="1:20" s="11" customFormat="1" ht="15.75">
      <c r="A107" s="124">
        <v>32955</v>
      </c>
      <c r="B107" s="125" t="s">
        <v>142</v>
      </c>
      <c r="C107" s="134">
        <f t="shared" si="11"/>
        <v>13000</v>
      </c>
      <c r="D107" s="137"/>
      <c r="E107" s="137"/>
      <c r="F107" s="137"/>
      <c r="G107" s="137"/>
      <c r="H107" s="138">
        <v>13000</v>
      </c>
      <c r="I107" s="138"/>
      <c r="J107" s="139"/>
      <c r="K107" s="139"/>
      <c r="L107" s="139"/>
      <c r="M107" s="139"/>
      <c r="N107" s="139"/>
      <c r="O107" s="140"/>
      <c r="P107" s="140"/>
      <c r="Q107" s="140"/>
      <c r="R107" s="140">
        <f t="shared" si="9"/>
        <v>13130</v>
      </c>
      <c r="S107" s="140">
        <f t="shared" si="10"/>
        <v>13287.56</v>
      </c>
      <c r="T107" s="101"/>
    </row>
    <row r="108" spans="1:20" ht="15.75">
      <c r="A108" s="124">
        <v>32961</v>
      </c>
      <c r="B108" s="125" t="s">
        <v>143</v>
      </c>
      <c r="C108" s="134">
        <f t="shared" si="11"/>
        <v>5000</v>
      </c>
      <c r="D108" s="137"/>
      <c r="E108" s="137"/>
      <c r="F108" s="137"/>
      <c r="G108" s="137"/>
      <c r="H108" s="138"/>
      <c r="I108" s="138"/>
      <c r="J108" s="139">
        <v>5000</v>
      </c>
      <c r="K108" s="139"/>
      <c r="L108" s="139"/>
      <c r="M108" s="139"/>
      <c r="N108" s="139"/>
      <c r="O108" s="140"/>
      <c r="P108" s="140"/>
      <c r="Q108" s="140"/>
      <c r="R108" s="140">
        <f t="shared" si="9"/>
        <v>5050</v>
      </c>
      <c r="S108" s="140">
        <f t="shared" si="10"/>
        <v>5110.6</v>
      </c>
      <c r="T108" s="101"/>
    </row>
    <row r="109" spans="1:20" ht="15.75">
      <c r="A109" s="124">
        <v>32991</v>
      </c>
      <c r="B109" s="125" t="s">
        <v>144</v>
      </c>
      <c r="C109" s="134">
        <f t="shared" si="11"/>
        <v>1644</v>
      </c>
      <c r="D109" s="137">
        <v>644</v>
      </c>
      <c r="E109" s="137"/>
      <c r="F109" s="137"/>
      <c r="G109" s="137"/>
      <c r="H109" s="138"/>
      <c r="I109" s="138"/>
      <c r="J109" s="139">
        <v>1000</v>
      </c>
      <c r="K109" s="139"/>
      <c r="L109" s="139"/>
      <c r="M109" s="139"/>
      <c r="N109" s="139"/>
      <c r="O109" s="140"/>
      <c r="P109" s="140"/>
      <c r="Q109" s="140"/>
      <c r="R109" s="140">
        <f t="shared" si="9"/>
        <v>1660.44</v>
      </c>
      <c r="S109" s="140">
        <f t="shared" si="10"/>
        <v>1680.36528</v>
      </c>
      <c r="T109" s="101"/>
    </row>
    <row r="110" spans="1:20" ht="15.75">
      <c r="A110" s="124">
        <v>32999</v>
      </c>
      <c r="B110" s="125" t="s">
        <v>145</v>
      </c>
      <c r="C110" s="134">
        <f t="shared" si="11"/>
        <v>2000</v>
      </c>
      <c r="D110" s="137">
        <v>1000</v>
      </c>
      <c r="E110" s="137"/>
      <c r="F110" s="137"/>
      <c r="G110" s="137"/>
      <c r="H110" s="138"/>
      <c r="I110" s="138"/>
      <c r="J110" s="139">
        <v>1000</v>
      </c>
      <c r="K110" s="139"/>
      <c r="L110" s="139"/>
      <c r="M110" s="139"/>
      <c r="N110" s="139"/>
      <c r="O110" s="140"/>
      <c r="P110" s="140"/>
      <c r="Q110" s="140"/>
      <c r="R110" s="140">
        <f t="shared" si="9"/>
        <v>2020</v>
      </c>
      <c r="S110" s="140">
        <f t="shared" si="10"/>
        <v>2044.24</v>
      </c>
      <c r="T110" s="101"/>
    </row>
    <row r="111" spans="1:20" ht="15.75">
      <c r="A111" s="124" t="s">
        <v>146</v>
      </c>
      <c r="B111" s="125" t="s">
        <v>147</v>
      </c>
      <c r="C111" s="134">
        <f t="shared" si="11"/>
        <v>0</v>
      </c>
      <c r="D111" s="137"/>
      <c r="E111" s="137"/>
      <c r="F111" s="137"/>
      <c r="G111" s="137"/>
      <c r="H111" s="138"/>
      <c r="I111" s="138"/>
      <c r="J111" s="139"/>
      <c r="K111" s="139"/>
      <c r="L111" s="139"/>
      <c r="M111" s="139"/>
      <c r="N111" s="139"/>
      <c r="O111" s="140"/>
      <c r="P111" s="140"/>
      <c r="Q111" s="140"/>
      <c r="R111" s="140">
        <f t="shared" si="9"/>
        <v>0</v>
      </c>
      <c r="S111" s="140">
        <f t="shared" si="10"/>
        <v>0</v>
      </c>
      <c r="T111" s="101"/>
    </row>
    <row r="112" spans="1:20" s="11" customFormat="1" ht="15.75">
      <c r="A112" s="124">
        <v>34311</v>
      </c>
      <c r="B112" s="125" t="s">
        <v>148</v>
      </c>
      <c r="C112" s="134">
        <f t="shared" si="11"/>
        <v>6000</v>
      </c>
      <c r="D112" s="137">
        <v>6000</v>
      </c>
      <c r="E112" s="137"/>
      <c r="F112" s="137"/>
      <c r="G112" s="137"/>
      <c r="H112" s="138"/>
      <c r="I112" s="138"/>
      <c r="J112" s="139"/>
      <c r="K112" s="139"/>
      <c r="L112" s="139"/>
      <c r="M112" s="139"/>
      <c r="N112" s="139"/>
      <c r="O112" s="140"/>
      <c r="P112" s="140"/>
      <c r="Q112" s="140"/>
      <c r="R112" s="140">
        <f t="shared" si="9"/>
        <v>6060</v>
      </c>
      <c r="S112" s="140">
        <f t="shared" si="10"/>
        <v>6132.72</v>
      </c>
      <c r="T112" s="101"/>
    </row>
    <row r="113" spans="1:20" ht="15.75">
      <c r="A113" s="124">
        <v>34312</v>
      </c>
      <c r="B113" s="125" t="s">
        <v>149</v>
      </c>
      <c r="C113" s="134">
        <f t="shared" si="11"/>
        <v>0</v>
      </c>
      <c r="D113" s="137"/>
      <c r="E113" s="137"/>
      <c r="F113" s="137"/>
      <c r="G113" s="137"/>
      <c r="H113" s="138"/>
      <c r="I113" s="138"/>
      <c r="J113" s="139"/>
      <c r="K113" s="139"/>
      <c r="L113" s="139"/>
      <c r="M113" s="139"/>
      <c r="N113" s="139"/>
      <c r="O113" s="140"/>
      <c r="P113" s="140"/>
      <c r="Q113" s="140"/>
      <c r="R113" s="140">
        <f t="shared" si="9"/>
        <v>0</v>
      </c>
      <c r="S113" s="140">
        <f t="shared" si="10"/>
        <v>0</v>
      </c>
      <c r="T113" s="101"/>
    </row>
    <row r="114" spans="1:20" s="11" customFormat="1" ht="15.75">
      <c r="A114" s="124">
        <v>34332</v>
      </c>
      <c r="B114" s="125" t="s">
        <v>150</v>
      </c>
      <c r="C114" s="134">
        <f t="shared" si="11"/>
        <v>100</v>
      </c>
      <c r="D114" s="143"/>
      <c r="E114" s="137"/>
      <c r="F114" s="137"/>
      <c r="G114" s="137"/>
      <c r="H114" s="138"/>
      <c r="I114" s="138"/>
      <c r="J114" s="139">
        <v>100</v>
      </c>
      <c r="K114" s="139"/>
      <c r="L114" s="139"/>
      <c r="M114" s="139"/>
      <c r="N114" s="139"/>
      <c r="O114" s="140"/>
      <c r="P114" s="140"/>
      <c r="Q114" s="140"/>
      <c r="R114" s="140">
        <f t="shared" si="9"/>
        <v>101</v>
      </c>
      <c r="S114" s="140">
        <f t="shared" si="10"/>
        <v>102.212</v>
      </c>
      <c r="T114" s="101"/>
    </row>
    <row r="115" spans="1:20" ht="22.5">
      <c r="A115" s="126"/>
      <c r="B115" s="127" t="s">
        <v>151</v>
      </c>
      <c r="C115" s="134">
        <f t="shared" si="11"/>
        <v>5675</v>
      </c>
      <c r="D115" s="134">
        <f>SUM(D116:D118)</f>
        <v>5675</v>
      </c>
      <c r="E115" s="144">
        <f>SUM(E116:E118)</f>
        <v>0</v>
      </c>
      <c r="F115" s="144">
        <f>SUM(F116:F118)</f>
        <v>0</v>
      </c>
      <c r="G115" s="144">
        <f aca="true" t="shared" si="12" ref="G115:S115">SUM(G116:G118)</f>
        <v>0</v>
      </c>
      <c r="H115" s="135">
        <f t="shared" si="12"/>
        <v>0</v>
      </c>
      <c r="I115" s="144"/>
      <c r="J115" s="144">
        <f t="shared" si="12"/>
        <v>0</v>
      </c>
      <c r="K115" s="144">
        <f t="shared" si="12"/>
        <v>0</v>
      </c>
      <c r="L115" s="144">
        <f t="shared" si="12"/>
        <v>0</v>
      </c>
      <c r="M115" s="144">
        <f t="shared" si="12"/>
        <v>0</v>
      </c>
      <c r="N115" s="144">
        <f t="shared" si="12"/>
        <v>0</v>
      </c>
      <c r="O115" s="144">
        <f t="shared" si="12"/>
        <v>0</v>
      </c>
      <c r="P115" s="144">
        <f t="shared" si="12"/>
        <v>0</v>
      </c>
      <c r="Q115" s="144">
        <f t="shared" si="12"/>
        <v>0</v>
      </c>
      <c r="R115" s="145">
        <f t="shared" si="12"/>
        <v>5731.75</v>
      </c>
      <c r="S115" s="145">
        <f t="shared" si="12"/>
        <v>5800.531</v>
      </c>
      <c r="T115" s="114"/>
    </row>
    <row r="116" spans="1:20" s="11" customFormat="1" ht="15.75">
      <c r="A116" s="124">
        <v>32111</v>
      </c>
      <c r="B116" s="125" t="s">
        <v>152</v>
      </c>
      <c r="C116" s="134">
        <f t="shared" si="11"/>
        <v>3675</v>
      </c>
      <c r="D116" s="146">
        <v>3675</v>
      </c>
      <c r="E116" s="137"/>
      <c r="F116" s="137"/>
      <c r="G116" s="137"/>
      <c r="H116" s="138"/>
      <c r="I116" s="138"/>
      <c r="J116" s="139"/>
      <c r="K116" s="139"/>
      <c r="L116" s="139"/>
      <c r="M116" s="139"/>
      <c r="N116" s="139"/>
      <c r="O116" s="140"/>
      <c r="P116" s="140"/>
      <c r="Q116" s="140"/>
      <c r="R116" s="140">
        <f>C116+(C116*1%)</f>
        <v>3711.75</v>
      </c>
      <c r="S116" s="140">
        <f t="shared" si="10"/>
        <v>3756.291</v>
      </c>
      <c r="T116" s="101"/>
    </row>
    <row r="117" spans="1:20" s="11" customFormat="1" ht="15.75">
      <c r="A117" s="124">
        <v>32219</v>
      </c>
      <c r="B117" s="125" t="s">
        <v>153</v>
      </c>
      <c r="C117" s="134">
        <f t="shared" si="11"/>
        <v>2000</v>
      </c>
      <c r="D117" s="146">
        <v>2000</v>
      </c>
      <c r="E117" s="137"/>
      <c r="F117" s="137"/>
      <c r="G117" s="137"/>
      <c r="H117" s="138"/>
      <c r="I117" s="138"/>
      <c r="J117" s="139"/>
      <c r="K117" s="139"/>
      <c r="L117" s="139"/>
      <c r="M117" s="139"/>
      <c r="N117" s="139"/>
      <c r="O117" s="140"/>
      <c r="P117" s="140"/>
      <c r="Q117" s="140"/>
      <c r="R117" s="140">
        <f>C117+(C117*1%)</f>
        <v>2020</v>
      </c>
      <c r="S117" s="140">
        <f t="shared" si="10"/>
        <v>2044.24</v>
      </c>
      <c r="T117" s="101"/>
    </row>
    <row r="118" spans="1:20" ht="12.75" customHeight="1">
      <c r="A118" s="124"/>
      <c r="B118" s="128"/>
      <c r="C118" s="134">
        <f t="shared" si="11"/>
        <v>0</v>
      </c>
      <c r="D118" s="146"/>
      <c r="E118" s="137"/>
      <c r="F118" s="137"/>
      <c r="G118" s="137"/>
      <c r="H118" s="138"/>
      <c r="I118" s="138"/>
      <c r="J118" s="139"/>
      <c r="K118" s="139"/>
      <c r="L118" s="139"/>
      <c r="M118" s="139"/>
      <c r="N118" s="139"/>
      <c r="O118" s="140"/>
      <c r="P118" s="140"/>
      <c r="Q118" s="140"/>
      <c r="R118" s="140">
        <f>C118+(C118*1%)</f>
        <v>0</v>
      </c>
      <c r="S118" s="140">
        <f>R118+(R118*1.2%)</f>
        <v>0</v>
      </c>
      <c r="T118" s="101"/>
    </row>
    <row r="119" spans="1:20" ht="19.5">
      <c r="A119" s="122" t="s">
        <v>154</v>
      </c>
      <c r="B119" s="129" t="s">
        <v>155</v>
      </c>
      <c r="C119" s="134">
        <f t="shared" si="11"/>
        <v>438600</v>
      </c>
      <c r="D119" s="134">
        <f>SUM(D120:D128)</f>
        <v>432500</v>
      </c>
      <c r="E119" s="144">
        <f aca="true" t="shared" si="13" ref="E119:Q119">SUM(E120:E129)</f>
        <v>0</v>
      </c>
      <c r="F119" s="144"/>
      <c r="G119" s="144">
        <f t="shared" si="13"/>
        <v>0</v>
      </c>
      <c r="H119" s="135">
        <f t="shared" si="13"/>
        <v>0</v>
      </c>
      <c r="I119" s="144"/>
      <c r="J119" s="144">
        <f t="shared" si="13"/>
        <v>2000</v>
      </c>
      <c r="K119" s="144">
        <f t="shared" si="13"/>
        <v>0</v>
      </c>
      <c r="L119" s="144">
        <f t="shared" si="13"/>
        <v>4100</v>
      </c>
      <c r="M119" s="144">
        <f t="shared" si="13"/>
        <v>0</v>
      </c>
      <c r="N119" s="144">
        <f t="shared" si="13"/>
        <v>0</v>
      </c>
      <c r="O119" s="144">
        <f t="shared" si="13"/>
        <v>0</v>
      </c>
      <c r="P119" s="144">
        <f t="shared" si="13"/>
        <v>0</v>
      </c>
      <c r="Q119" s="144">
        <f t="shared" si="13"/>
        <v>0</v>
      </c>
      <c r="R119" s="145">
        <f>SUM(R120:R127)</f>
        <v>442986</v>
      </c>
      <c r="S119" s="145">
        <f>SUM(S120:S127)</f>
        <v>448301.832</v>
      </c>
      <c r="T119" s="101"/>
    </row>
    <row r="120" spans="1:20" ht="16.5">
      <c r="A120" s="124">
        <v>32211</v>
      </c>
      <c r="B120" s="130" t="s">
        <v>156</v>
      </c>
      <c r="C120" s="134">
        <f t="shared" si="11"/>
        <v>4350</v>
      </c>
      <c r="D120" s="146">
        <v>4350</v>
      </c>
      <c r="E120" s="137"/>
      <c r="F120" s="137"/>
      <c r="G120" s="137"/>
      <c r="H120" s="138"/>
      <c r="I120" s="138"/>
      <c r="J120" s="139"/>
      <c r="K120" s="139"/>
      <c r="L120" s="139"/>
      <c r="M120" s="139"/>
      <c r="N120" s="139"/>
      <c r="O120" s="140"/>
      <c r="P120" s="140"/>
      <c r="Q120" s="140"/>
      <c r="R120" s="140">
        <f aca="true" t="shared" si="14" ref="R120:R128">C120+(C120*1%)</f>
        <v>4393.5</v>
      </c>
      <c r="S120" s="140">
        <f aca="true" t="shared" si="15" ref="S120:S128">R120+(R120*1.2%)</f>
        <v>4446.222</v>
      </c>
      <c r="T120" s="101"/>
    </row>
    <row r="121" spans="1:20" s="11" customFormat="1" ht="15.75">
      <c r="A121" s="124">
        <v>32231</v>
      </c>
      <c r="B121" s="125" t="s">
        <v>157</v>
      </c>
      <c r="C121" s="134">
        <f t="shared" si="11"/>
        <v>44200</v>
      </c>
      <c r="D121" s="146">
        <v>44200</v>
      </c>
      <c r="E121" s="137"/>
      <c r="F121" s="137"/>
      <c r="G121" s="137"/>
      <c r="H121" s="138"/>
      <c r="I121" s="138"/>
      <c r="J121" s="139"/>
      <c r="K121" s="139"/>
      <c r="L121" s="139"/>
      <c r="M121" s="139"/>
      <c r="N121" s="139"/>
      <c r="O121" s="140"/>
      <c r="P121" s="140"/>
      <c r="Q121" s="140"/>
      <c r="R121" s="140">
        <f t="shared" si="14"/>
        <v>44642</v>
      </c>
      <c r="S121" s="140">
        <f t="shared" si="15"/>
        <v>45177.704</v>
      </c>
      <c r="T121" s="101"/>
    </row>
    <row r="122" spans="1:20" s="11" customFormat="1" ht="15.75">
      <c r="A122" s="124">
        <v>32232</v>
      </c>
      <c r="B122" s="125" t="s">
        <v>158</v>
      </c>
      <c r="C122" s="134">
        <f t="shared" si="11"/>
        <v>0</v>
      </c>
      <c r="D122" s="146"/>
      <c r="E122" s="137"/>
      <c r="F122" s="137"/>
      <c r="G122" s="137"/>
      <c r="H122" s="138"/>
      <c r="I122" s="138"/>
      <c r="J122" s="139"/>
      <c r="K122" s="139"/>
      <c r="L122" s="139"/>
      <c r="M122" s="139"/>
      <c r="N122" s="139"/>
      <c r="O122" s="140"/>
      <c r="P122" s="140"/>
      <c r="Q122" s="140"/>
      <c r="R122" s="140">
        <f t="shared" si="14"/>
        <v>0</v>
      </c>
      <c r="S122" s="140">
        <f t="shared" si="15"/>
        <v>0</v>
      </c>
      <c r="T122" s="101"/>
    </row>
    <row r="123" spans="1:20" s="11" customFormat="1" ht="15.75">
      <c r="A123" s="124">
        <v>32233</v>
      </c>
      <c r="B123" s="125" t="s">
        <v>159</v>
      </c>
      <c r="C123" s="134">
        <f t="shared" si="11"/>
        <v>164050</v>
      </c>
      <c r="D123" s="146">
        <v>161950</v>
      </c>
      <c r="E123" s="137"/>
      <c r="F123" s="137"/>
      <c r="G123" s="137"/>
      <c r="H123" s="138"/>
      <c r="I123" s="138"/>
      <c r="J123" s="139"/>
      <c r="K123" s="139"/>
      <c r="L123" s="139">
        <v>2100</v>
      </c>
      <c r="M123" s="139"/>
      <c r="N123" s="139"/>
      <c r="O123" s="140"/>
      <c r="P123" s="140"/>
      <c r="Q123" s="140"/>
      <c r="R123" s="140">
        <f t="shared" si="14"/>
        <v>165690.5</v>
      </c>
      <c r="S123" s="140">
        <f t="shared" si="15"/>
        <v>167678.786</v>
      </c>
      <c r="T123" s="101"/>
    </row>
    <row r="124" spans="1:20" ht="16.5">
      <c r="A124" s="124">
        <v>32239</v>
      </c>
      <c r="B124" s="130" t="s">
        <v>160</v>
      </c>
      <c r="C124" s="134">
        <f t="shared" si="11"/>
        <v>0</v>
      </c>
      <c r="D124" s="146"/>
      <c r="E124" s="137"/>
      <c r="F124" s="137"/>
      <c r="G124" s="137"/>
      <c r="H124" s="138"/>
      <c r="I124" s="138"/>
      <c r="J124" s="139"/>
      <c r="K124" s="139"/>
      <c r="L124" s="139"/>
      <c r="M124" s="139"/>
      <c r="N124" s="139"/>
      <c r="O124" s="140"/>
      <c r="P124" s="140"/>
      <c r="Q124" s="140"/>
      <c r="R124" s="140">
        <f t="shared" si="14"/>
        <v>0</v>
      </c>
      <c r="S124" s="140">
        <f t="shared" si="15"/>
        <v>0</v>
      </c>
      <c r="T124" s="101"/>
    </row>
    <row r="125" spans="1:20" ht="18">
      <c r="A125" s="124">
        <v>32319</v>
      </c>
      <c r="B125" s="125" t="s">
        <v>161</v>
      </c>
      <c r="C125" s="134">
        <f t="shared" si="11"/>
        <v>214000</v>
      </c>
      <c r="D125" s="146">
        <v>210000</v>
      </c>
      <c r="E125" s="137"/>
      <c r="F125" s="137"/>
      <c r="G125" s="137"/>
      <c r="H125" s="138"/>
      <c r="I125" s="138"/>
      <c r="J125" s="139">
        <v>2000</v>
      </c>
      <c r="K125" s="139"/>
      <c r="L125" s="139">
        <v>2000</v>
      </c>
      <c r="M125" s="139"/>
      <c r="N125" s="139"/>
      <c r="O125" s="140"/>
      <c r="P125" s="140"/>
      <c r="Q125" s="140"/>
      <c r="R125" s="140">
        <f t="shared" si="14"/>
        <v>216140</v>
      </c>
      <c r="S125" s="140">
        <f t="shared" si="15"/>
        <v>218733.68</v>
      </c>
      <c r="T125" s="101"/>
    </row>
    <row r="126" spans="1:20" ht="16.5">
      <c r="A126" s="124">
        <v>32361</v>
      </c>
      <c r="B126" s="131" t="s">
        <v>162</v>
      </c>
      <c r="C126" s="134">
        <f t="shared" si="11"/>
        <v>12000</v>
      </c>
      <c r="D126" s="146">
        <v>12000</v>
      </c>
      <c r="E126" s="137"/>
      <c r="F126" s="137"/>
      <c r="G126" s="137"/>
      <c r="H126" s="138"/>
      <c r="I126" s="138"/>
      <c r="J126" s="139"/>
      <c r="K126" s="139"/>
      <c r="L126" s="139"/>
      <c r="M126" s="139"/>
      <c r="N126" s="139"/>
      <c r="O126" s="140"/>
      <c r="P126" s="140"/>
      <c r="Q126" s="140"/>
      <c r="R126" s="140">
        <f t="shared" si="14"/>
        <v>12120</v>
      </c>
      <c r="S126" s="140">
        <f t="shared" si="15"/>
        <v>12265.44</v>
      </c>
      <c r="T126" s="101"/>
    </row>
    <row r="127" spans="1:20" s="11" customFormat="1" ht="15.75">
      <c r="A127" s="124">
        <v>32922</v>
      </c>
      <c r="B127" s="125" t="s">
        <v>163</v>
      </c>
      <c r="C127" s="134">
        <f t="shared" si="11"/>
        <v>0</v>
      </c>
      <c r="D127" s="146"/>
      <c r="E127" s="137"/>
      <c r="F127" s="137"/>
      <c r="G127" s="137"/>
      <c r="H127" s="138"/>
      <c r="I127" s="138"/>
      <c r="J127" s="139"/>
      <c r="K127" s="139"/>
      <c r="L127" s="139"/>
      <c r="M127" s="139"/>
      <c r="N127" s="139"/>
      <c r="O127" s="140"/>
      <c r="P127" s="140"/>
      <c r="Q127" s="140"/>
      <c r="R127" s="140">
        <f t="shared" si="14"/>
        <v>0</v>
      </c>
      <c r="S127" s="140">
        <f t="shared" si="15"/>
        <v>0</v>
      </c>
      <c r="T127" s="101"/>
    </row>
    <row r="128" spans="1:20" ht="15.75">
      <c r="A128" s="124" t="s">
        <v>146</v>
      </c>
      <c r="B128" s="125" t="s">
        <v>147</v>
      </c>
      <c r="C128" s="134">
        <f t="shared" si="11"/>
        <v>0</v>
      </c>
      <c r="D128" s="146"/>
      <c r="E128" s="137"/>
      <c r="F128" s="137"/>
      <c r="G128" s="137"/>
      <c r="H128" s="138"/>
      <c r="I128" s="138"/>
      <c r="J128" s="139"/>
      <c r="K128" s="139"/>
      <c r="L128" s="139"/>
      <c r="M128" s="139"/>
      <c r="N128" s="139"/>
      <c r="O128" s="140"/>
      <c r="P128" s="140"/>
      <c r="Q128" s="140"/>
      <c r="R128" s="140">
        <f t="shared" si="14"/>
        <v>0</v>
      </c>
      <c r="S128" s="140">
        <f t="shared" si="15"/>
        <v>0</v>
      </c>
      <c r="T128" s="101"/>
    </row>
    <row r="129" spans="1:20" ht="15.75">
      <c r="A129" s="124" t="s">
        <v>146</v>
      </c>
      <c r="B129" s="128" t="s">
        <v>147</v>
      </c>
      <c r="C129" s="134">
        <f t="shared" si="11"/>
        <v>0</v>
      </c>
      <c r="D129" s="134"/>
      <c r="E129" s="137"/>
      <c r="F129" s="137"/>
      <c r="G129" s="137"/>
      <c r="H129" s="138"/>
      <c r="I129" s="138"/>
      <c r="J129" s="139"/>
      <c r="K129" s="139"/>
      <c r="L129" s="139"/>
      <c r="M129" s="139"/>
      <c r="N129" s="139"/>
      <c r="O129" s="140"/>
      <c r="P129" s="140"/>
      <c r="Q129" s="140"/>
      <c r="R129" s="140">
        <f>C129</f>
        <v>0</v>
      </c>
      <c r="S129" s="140">
        <f>C129</f>
        <v>0</v>
      </c>
      <c r="T129" s="101"/>
    </row>
    <row r="130" spans="1:20" ht="22.5">
      <c r="A130" s="126"/>
      <c r="B130" s="127" t="s">
        <v>164</v>
      </c>
      <c r="C130" s="134">
        <f t="shared" si="11"/>
        <v>1000</v>
      </c>
      <c r="D130" s="134">
        <f>SUM(D131:D133)</f>
        <v>1000</v>
      </c>
      <c r="E130" s="144">
        <f>SUM(E131:E133)</f>
        <v>0</v>
      </c>
      <c r="F130" s="144"/>
      <c r="G130" s="144">
        <f aca="true" t="shared" si="16" ref="G130:S130">SUM(G131:G133)</f>
        <v>0</v>
      </c>
      <c r="H130" s="135">
        <f t="shared" si="16"/>
        <v>0</v>
      </c>
      <c r="I130" s="144"/>
      <c r="J130" s="144">
        <f t="shared" si="16"/>
        <v>0</v>
      </c>
      <c r="K130" s="144">
        <f t="shared" si="16"/>
        <v>0</v>
      </c>
      <c r="L130" s="144">
        <f t="shared" si="16"/>
        <v>0</v>
      </c>
      <c r="M130" s="144">
        <f t="shared" si="16"/>
        <v>0</v>
      </c>
      <c r="N130" s="144">
        <f t="shared" si="16"/>
        <v>0</v>
      </c>
      <c r="O130" s="144">
        <f t="shared" si="16"/>
        <v>0</v>
      </c>
      <c r="P130" s="144">
        <f t="shared" si="16"/>
        <v>0</v>
      </c>
      <c r="Q130" s="144">
        <f t="shared" si="16"/>
        <v>0</v>
      </c>
      <c r="R130" s="145">
        <f t="shared" si="16"/>
        <v>1010</v>
      </c>
      <c r="S130" s="145">
        <f t="shared" si="16"/>
        <v>1022.12</v>
      </c>
      <c r="T130" s="114"/>
    </row>
    <row r="131" spans="1:20" ht="15.75">
      <c r="A131" s="124">
        <v>32232</v>
      </c>
      <c r="B131" s="128" t="s">
        <v>159</v>
      </c>
      <c r="C131" s="134">
        <f t="shared" si="11"/>
        <v>1000</v>
      </c>
      <c r="D131" s="146">
        <v>1000</v>
      </c>
      <c r="E131" s="137"/>
      <c r="F131" s="137"/>
      <c r="G131" s="137"/>
      <c r="H131" s="138"/>
      <c r="I131" s="138"/>
      <c r="J131" s="139"/>
      <c r="K131" s="139"/>
      <c r="L131" s="139"/>
      <c r="M131" s="139"/>
      <c r="N131" s="139"/>
      <c r="O131" s="140"/>
      <c r="P131" s="140"/>
      <c r="Q131" s="140"/>
      <c r="R131" s="140">
        <f>C131+(C131*1%)</f>
        <v>1010</v>
      </c>
      <c r="S131" s="140">
        <f>R131+(R131*1.2%)</f>
        <v>1022.12</v>
      </c>
      <c r="T131" s="101"/>
    </row>
    <row r="132" spans="1:20" s="11" customFormat="1" ht="15.75">
      <c r="A132" s="124"/>
      <c r="B132" s="128"/>
      <c r="C132" s="134">
        <f t="shared" si="11"/>
        <v>0</v>
      </c>
      <c r="D132" s="146"/>
      <c r="E132" s="137"/>
      <c r="F132" s="137"/>
      <c r="G132" s="137"/>
      <c r="H132" s="138"/>
      <c r="I132" s="138"/>
      <c r="J132" s="139"/>
      <c r="K132" s="139"/>
      <c r="L132" s="139"/>
      <c r="M132" s="139"/>
      <c r="N132" s="139"/>
      <c r="O132" s="140"/>
      <c r="P132" s="140"/>
      <c r="Q132" s="140"/>
      <c r="R132" s="140">
        <f>C132+(C132*1%)</f>
        <v>0</v>
      </c>
      <c r="S132" s="140">
        <f>R132+(R132*1.2%)</f>
        <v>0</v>
      </c>
      <c r="T132" s="101"/>
    </row>
    <row r="133" spans="1:20" ht="15.75">
      <c r="A133" s="124"/>
      <c r="B133" s="128"/>
      <c r="C133" s="134">
        <f t="shared" si="11"/>
        <v>0</v>
      </c>
      <c r="D133" s="146"/>
      <c r="E133" s="137"/>
      <c r="F133" s="137"/>
      <c r="G133" s="137"/>
      <c r="H133" s="138"/>
      <c r="I133" s="138"/>
      <c r="J133" s="139"/>
      <c r="K133" s="139"/>
      <c r="L133" s="139"/>
      <c r="M133" s="139"/>
      <c r="N133" s="139"/>
      <c r="O133" s="140"/>
      <c r="P133" s="140"/>
      <c r="Q133" s="140"/>
      <c r="R133" s="140">
        <f>C133+(C133*1%)</f>
        <v>0</v>
      </c>
      <c r="S133" s="140">
        <f>R133+(R133*1.2%)</f>
        <v>0</v>
      </c>
      <c r="T133" s="101"/>
    </row>
    <row r="134" spans="1:20" s="11" customFormat="1" ht="29.25">
      <c r="A134" s="122" t="s">
        <v>165</v>
      </c>
      <c r="B134" s="123" t="s">
        <v>166</v>
      </c>
      <c r="C134" s="134">
        <f t="shared" si="11"/>
        <v>10000</v>
      </c>
      <c r="D134" s="134">
        <f>SUM(D135:D140)</f>
        <v>10000</v>
      </c>
      <c r="E134" s="144">
        <f aca="true" t="shared" si="17" ref="E134:S134">SUM(E135:E140)</f>
        <v>0</v>
      </c>
      <c r="F134" s="144"/>
      <c r="G134" s="144">
        <f t="shared" si="17"/>
        <v>0</v>
      </c>
      <c r="H134" s="135">
        <f t="shared" si="17"/>
        <v>0</v>
      </c>
      <c r="I134" s="144"/>
      <c r="J134" s="144">
        <f t="shared" si="17"/>
        <v>0</v>
      </c>
      <c r="K134" s="144">
        <f t="shared" si="17"/>
        <v>0</v>
      </c>
      <c r="L134" s="144">
        <f t="shared" si="17"/>
        <v>0</v>
      </c>
      <c r="M134" s="144">
        <f t="shared" si="17"/>
        <v>0</v>
      </c>
      <c r="N134" s="144">
        <f t="shared" si="17"/>
        <v>0</v>
      </c>
      <c r="O134" s="144">
        <f t="shared" si="17"/>
        <v>0</v>
      </c>
      <c r="P134" s="144">
        <f t="shared" si="17"/>
        <v>0</v>
      </c>
      <c r="Q134" s="144">
        <f t="shared" si="17"/>
        <v>0</v>
      </c>
      <c r="R134" s="145">
        <f t="shared" si="17"/>
        <v>10100</v>
      </c>
      <c r="S134" s="145">
        <f t="shared" si="17"/>
        <v>10221.2</v>
      </c>
      <c r="T134" s="101"/>
    </row>
    <row r="135" spans="1:20" s="11" customFormat="1" ht="15.75">
      <c r="A135" s="124">
        <v>32241</v>
      </c>
      <c r="B135" s="125" t="s">
        <v>167</v>
      </c>
      <c r="C135" s="134">
        <f t="shared" si="11"/>
        <v>0</v>
      </c>
      <c r="D135" s="146"/>
      <c r="E135" s="137"/>
      <c r="F135" s="137"/>
      <c r="G135" s="137"/>
      <c r="H135" s="138"/>
      <c r="I135" s="138"/>
      <c r="J135" s="139"/>
      <c r="K135" s="139"/>
      <c r="L135" s="139"/>
      <c r="M135" s="139"/>
      <c r="N135" s="139"/>
      <c r="O135" s="140"/>
      <c r="P135" s="140"/>
      <c r="Q135" s="140"/>
      <c r="R135" s="140">
        <f aca="true" t="shared" si="18" ref="R135:R140">C135+(C135*1%)</f>
        <v>0</v>
      </c>
      <c r="S135" s="140">
        <f aca="true" t="shared" si="19" ref="S135:S140">R135+(R135*1.2%)</f>
        <v>0</v>
      </c>
      <c r="T135" s="101"/>
    </row>
    <row r="136" spans="1:20" ht="15.75">
      <c r="A136" s="124">
        <v>32242</v>
      </c>
      <c r="B136" s="125" t="s">
        <v>168</v>
      </c>
      <c r="C136" s="134">
        <f t="shared" si="11"/>
        <v>0</v>
      </c>
      <c r="D136" s="146"/>
      <c r="E136" s="137"/>
      <c r="F136" s="137"/>
      <c r="G136" s="137"/>
      <c r="H136" s="138"/>
      <c r="I136" s="138"/>
      <c r="J136" s="139"/>
      <c r="K136" s="139"/>
      <c r="L136" s="139"/>
      <c r="M136" s="139"/>
      <c r="N136" s="139"/>
      <c r="O136" s="140"/>
      <c r="P136" s="140"/>
      <c r="Q136" s="140"/>
      <c r="R136" s="140">
        <f t="shared" si="18"/>
        <v>0</v>
      </c>
      <c r="S136" s="140">
        <f t="shared" si="19"/>
        <v>0</v>
      </c>
      <c r="T136" s="101"/>
    </row>
    <row r="137" spans="1:20" s="11" customFormat="1" ht="15.75">
      <c r="A137" s="124">
        <v>32244</v>
      </c>
      <c r="B137" s="125" t="s">
        <v>169</v>
      </c>
      <c r="C137" s="134">
        <f t="shared" si="11"/>
        <v>0</v>
      </c>
      <c r="D137" s="146"/>
      <c r="E137" s="137"/>
      <c r="F137" s="137"/>
      <c r="G137" s="137"/>
      <c r="H137" s="138"/>
      <c r="I137" s="138"/>
      <c r="J137" s="139"/>
      <c r="K137" s="139"/>
      <c r="L137" s="139"/>
      <c r="M137" s="139"/>
      <c r="N137" s="139"/>
      <c r="O137" s="140"/>
      <c r="P137" s="140"/>
      <c r="Q137" s="140"/>
      <c r="R137" s="140">
        <f t="shared" si="18"/>
        <v>0</v>
      </c>
      <c r="S137" s="140">
        <f t="shared" si="19"/>
        <v>0</v>
      </c>
      <c r="T137" s="101"/>
    </row>
    <row r="138" spans="1:20" ht="15.75">
      <c r="A138" s="124">
        <v>32321</v>
      </c>
      <c r="B138" s="125" t="s">
        <v>170</v>
      </c>
      <c r="C138" s="134">
        <f t="shared" si="11"/>
        <v>5000</v>
      </c>
      <c r="D138" s="146">
        <v>5000</v>
      </c>
      <c r="E138" s="137"/>
      <c r="F138" s="137"/>
      <c r="G138" s="137"/>
      <c r="H138" s="138"/>
      <c r="I138" s="138"/>
      <c r="J138" s="139"/>
      <c r="K138" s="139"/>
      <c r="L138" s="139"/>
      <c r="M138" s="139"/>
      <c r="N138" s="139"/>
      <c r="O138" s="140"/>
      <c r="P138" s="140"/>
      <c r="Q138" s="140"/>
      <c r="R138" s="140">
        <f t="shared" si="18"/>
        <v>5050</v>
      </c>
      <c r="S138" s="140">
        <f t="shared" si="19"/>
        <v>5110.6</v>
      </c>
      <c r="T138" s="101"/>
    </row>
    <row r="139" spans="1:20" ht="15.75">
      <c r="A139" s="124">
        <v>32322</v>
      </c>
      <c r="B139" s="125" t="s">
        <v>171</v>
      </c>
      <c r="C139" s="134">
        <f t="shared" si="11"/>
        <v>5000</v>
      </c>
      <c r="D139" s="146">
        <v>5000</v>
      </c>
      <c r="E139" s="137"/>
      <c r="F139" s="137"/>
      <c r="G139" s="137"/>
      <c r="H139" s="138"/>
      <c r="I139" s="138"/>
      <c r="J139" s="139"/>
      <c r="K139" s="139"/>
      <c r="L139" s="139"/>
      <c r="M139" s="139"/>
      <c r="N139" s="139"/>
      <c r="O139" s="140"/>
      <c r="P139" s="140"/>
      <c r="Q139" s="140"/>
      <c r="R139" s="140">
        <f t="shared" si="18"/>
        <v>5050</v>
      </c>
      <c r="S139" s="140">
        <f t="shared" si="19"/>
        <v>5110.6</v>
      </c>
      <c r="T139" s="101"/>
    </row>
    <row r="140" spans="1:20" ht="15.75">
      <c r="A140" s="124">
        <v>32329</v>
      </c>
      <c r="B140" s="125" t="s">
        <v>172</v>
      </c>
      <c r="C140" s="134">
        <f t="shared" si="11"/>
        <v>0</v>
      </c>
      <c r="D140" s="146"/>
      <c r="E140" s="137"/>
      <c r="F140" s="137"/>
      <c r="G140" s="137"/>
      <c r="H140" s="138"/>
      <c r="I140" s="138"/>
      <c r="J140" s="139"/>
      <c r="K140" s="139"/>
      <c r="L140" s="139"/>
      <c r="M140" s="139"/>
      <c r="N140" s="139"/>
      <c r="O140" s="140"/>
      <c r="P140" s="140"/>
      <c r="Q140" s="140"/>
      <c r="R140" s="140">
        <f t="shared" si="18"/>
        <v>0</v>
      </c>
      <c r="S140" s="140">
        <f t="shared" si="19"/>
        <v>0</v>
      </c>
      <c r="T140" s="101"/>
    </row>
    <row r="141" spans="1:20" ht="19.5">
      <c r="A141" s="132" t="s">
        <v>173</v>
      </c>
      <c r="B141" s="132" t="s">
        <v>174</v>
      </c>
      <c r="C141" s="134">
        <f t="shared" si="11"/>
        <v>20000</v>
      </c>
      <c r="D141" s="134">
        <f>SUM(D142:D144)</f>
        <v>0</v>
      </c>
      <c r="E141" s="147">
        <f>SUM(E142:E145)</f>
        <v>0</v>
      </c>
      <c r="F141" s="147"/>
      <c r="G141" s="147">
        <f aca="true" t="shared" si="20" ref="G141:S141">SUM(G142:G145)</f>
        <v>0</v>
      </c>
      <c r="H141" s="232">
        <f t="shared" si="20"/>
        <v>0</v>
      </c>
      <c r="I141" s="147"/>
      <c r="J141" s="147">
        <f t="shared" si="20"/>
        <v>500</v>
      </c>
      <c r="K141" s="147">
        <f t="shared" si="20"/>
        <v>0</v>
      </c>
      <c r="L141" s="147">
        <f t="shared" si="20"/>
        <v>0</v>
      </c>
      <c r="M141" s="147">
        <f t="shared" si="20"/>
        <v>17500</v>
      </c>
      <c r="N141" s="147">
        <f t="shared" si="20"/>
        <v>2000</v>
      </c>
      <c r="O141" s="147">
        <f t="shared" si="20"/>
        <v>0</v>
      </c>
      <c r="P141" s="147">
        <f t="shared" si="20"/>
        <v>0</v>
      </c>
      <c r="Q141" s="147">
        <f t="shared" si="20"/>
        <v>0</v>
      </c>
      <c r="R141" s="148">
        <f t="shared" si="20"/>
        <v>20200</v>
      </c>
      <c r="S141" s="148">
        <f t="shared" si="20"/>
        <v>20442.399999999998</v>
      </c>
      <c r="T141" s="101"/>
    </row>
    <row r="142" spans="1:20" ht="15.75">
      <c r="A142" s="119">
        <v>42259</v>
      </c>
      <c r="B142" s="133" t="s">
        <v>175</v>
      </c>
      <c r="C142" s="134">
        <f t="shared" si="11"/>
        <v>0</v>
      </c>
      <c r="D142" s="146"/>
      <c r="E142" s="137"/>
      <c r="F142" s="137"/>
      <c r="G142" s="137"/>
      <c r="H142" s="138"/>
      <c r="I142" s="138"/>
      <c r="J142" s="139"/>
      <c r="K142" s="139"/>
      <c r="L142" s="139"/>
      <c r="M142" s="139"/>
      <c r="N142" s="149"/>
      <c r="O142" s="140"/>
      <c r="P142" s="140"/>
      <c r="Q142" s="140"/>
      <c r="R142" s="140">
        <f>C142+(C142*1%)</f>
        <v>0</v>
      </c>
      <c r="S142" s="140">
        <f>R142+(R142*1.2%)</f>
        <v>0</v>
      </c>
      <c r="T142" s="101"/>
    </row>
    <row r="143" spans="1:20" ht="15.75">
      <c r="A143" s="119">
        <v>42211</v>
      </c>
      <c r="B143" s="133" t="s">
        <v>176</v>
      </c>
      <c r="C143" s="134">
        <f t="shared" si="11"/>
        <v>12000</v>
      </c>
      <c r="D143" s="146"/>
      <c r="E143" s="137"/>
      <c r="F143" s="137"/>
      <c r="G143" s="137"/>
      <c r="H143" s="138"/>
      <c r="I143" s="138"/>
      <c r="J143" s="139"/>
      <c r="K143" s="139"/>
      <c r="L143" s="139"/>
      <c r="M143" s="139">
        <v>10000</v>
      </c>
      <c r="N143" s="149">
        <v>2000</v>
      </c>
      <c r="O143" s="140"/>
      <c r="P143" s="140"/>
      <c r="Q143" s="140"/>
      <c r="R143" s="140">
        <f>C143+(C143*1%)</f>
        <v>12120</v>
      </c>
      <c r="S143" s="140">
        <f>R143+(R143*1.2%)</f>
        <v>12265.44</v>
      </c>
      <c r="T143" s="101"/>
    </row>
    <row r="144" spans="1:20" ht="15.75">
      <c r="A144" s="119">
        <v>42212</v>
      </c>
      <c r="B144" s="133" t="s">
        <v>177</v>
      </c>
      <c r="C144" s="134">
        <f t="shared" si="11"/>
        <v>7000</v>
      </c>
      <c r="D144" s="146"/>
      <c r="E144" s="137"/>
      <c r="F144" s="137"/>
      <c r="G144" s="137"/>
      <c r="H144" s="138"/>
      <c r="I144" s="138"/>
      <c r="J144" s="139"/>
      <c r="K144" s="139"/>
      <c r="L144" s="139"/>
      <c r="M144" s="139">
        <v>7000</v>
      </c>
      <c r="N144" s="149"/>
      <c r="O144" s="140"/>
      <c r="P144" s="140"/>
      <c r="Q144" s="140"/>
      <c r="R144" s="140">
        <f>C144+(C144*1%)</f>
        <v>7070</v>
      </c>
      <c r="S144" s="140">
        <f>R144+(R144*1.2%)</f>
        <v>7154.84</v>
      </c>
      <c r="T144" s="101"/>
    </row>
    <row r="145" spans="1:20" ht="15.75">
      <c r="A145" s="119">
        <v>42411</v>
      </c>
      <c r="B145" s="133" t="s">
        <v>178</v>
      </c>
      <c r="C145" s="134">
        <f t="shared" si="11"/>
        <v>1000</v>
      </c>
      <c r="D145" s="146"/>
      <c r="E145" s="137"/>
      <c r="F145" s="137"/>
      <c r="G145" s="137"/>
      <c r="H145" s="138"/>
      <c r="I145" s="138"/>
      <c r="J145" s="139">
        <v>500</v>
      </c>
      <c r="K145" s="139"/>
      <c r="L145" s="139"/>
      <c r="M145" s="139">
        <v>500</v>
      </c>
      <c r="N145" s="139"/>
      <c r="O145" s="140"/>
      <c r="P145" s="140"/>
      <c r="Q145" s="140"/>
      <c r="R145" s="140">
        <f>C145+(C145*1%)</f>
        <v>1010</v>
      </c>
      <c r="S145" s="140">
        <f>R145+(R145*1.2%)</f>
        <v>1022.12</v>
      </c>
      <c r="T145" s="101"/>
    </row>
    <row r="146" spans="1:20" ht="15.75">
      <c r="A146" s="224"/>
      <c r="B146" s="225"/>
      <c r="C146" s="225"/>
      <c r="D146" s="225"/>
      <c r="E146" s="226"/>
      <c r="F146" s="226"/>
      <c r="G146" s="226"/>
      <c r="H146" s="226"/>
      <c r="I146" s="226"/>
      <c r="J146" s="227"/>
      <c r="K146" s="227"/>
      <c r="L146" s="227"/>
      <c r="M146" s="227"/>
      <c r="N146" s="227"/>
      <c r="O146" s="202"/>
      <c r="P146" s="202"/>
      <c r="Q146" s="202"/>
      <c r="R146" s="202"/>
      <c r="S146" s="202"/>
      <c r="T146" s="106"/>
    </row>
    <row r="147" spans="1:20" ht="15.75">
      <c r="A147" s="224"/>
      <c r="B147" s="225"/>
      <c r="C147" s="225"/>
      <c r="D147" s="225"/>
      <c r="E147" s="226"/>
      <c r="F147" s="226"/>
      <c r="G147" s="226"/>
      <c r="H147" s="226"/>
      <c r="I147" s="226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106"/>
    </row>
    <row r="148" spans="1:20" ht="15.75">
      <c r="A148" s="224" t="s">
        <v>179</v>
      </c>
      <c r="B148" s="228"/>
      <c r="C148" s="228"/>
      <c r="D148" s="228"/>
      <c r="E148" s="193"/>
      <c r="F148" s="193"/>
      <c r="G148" s="193"/>
      <c r="H148" s="193"/>
      <c r="I148" s="193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106"/>
    </row>
    <row r="149" spans="1:20" ht="15.75">
      <c r="A149" s="224"/>
      <c r="B149" s="228"/>
      <c r="C149" s="228"/>
      <c r="D149" s="228"/>
      <c r="E149" s="193"/>
      <c r="F149" s="193"/>
      <c r="G149" s="193"/>
      <c r="H149" s="193"/>
      <c r="I149" s="193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106"/>
    </row>
    <row r="150" spans="1:20" ht="15.75">
      <c r="A150" s="229"/>
      <c r="B150" s="228"/>
      <c r="C150" s="228"/>
      <c r="D150" s="228"/>
      <c r="E150" s="193"/>
      <c r="F150" s="193"/>
      <c r="G150" s="193"/>
      <c r="H150" s="193"/>
      <c r="I150" s="193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106"/>
    </row>
    <row r="151" spans="1:20" ht="15.75">
      <c r="A151" s="229"/>
      <c r="B151" s="228"/>
      <c r="C151" s="228"/>
      <c r="D151" s="228"/>
      <c r="E151" s="193"/>
      <c r="F151" s="193"/>
      <c r="G151" s="193"/>
      <c r="H151" s="193"/>
      <c r="I151" s="193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106"/>
    </row>
    <row r="152" spans="1:20" ht="15.75">
      <c r="A152" s="229"/>
      <c r="B152" s="230" t="s">
        <v>180</v>
      </c>
      <c r="C152" s="230"/>
      <c r="D152" s="230"/>
      <c r="E152" s="206" t="s">
        <v>181</v>
      </c>
      <c r="F152" s="206"/>
      <c r="G152" s="206" t="s">
        <v>205</v>
      </c>
      <c r="H152" s="193"/>
      <c r="I152" s="193"/>
      <c r="J152" s="202"/>
      <c r="K152" s="202"/>
      <c r="L152" s="206"/>
      <c r="M152" s="206"/>
      <c r="N152" s="206"/>
      <c r="O152" s="202"/>
      <c r="P152" s="202"/>
      <c r="Q152" s="202"/>
      <c r="R152" s="202"/>
      <c r="S152" s="202"/>
      <c r="T152" s="106"/>
    </row>
    <row r="153" spans="1:20" ht="15.75">
      <c r="A153" s="229"/>
      <c r="B153" s="230" t="s">
        <v>182</v>
      </c>
      <c r="C153" s="230"/>
      <c r="D153" s="230"/>
      <c r="E153" s="193"/>
      <c r="F153" s="193"/>
      <c r="G153" s="193"/>
      <c r="H153" s="193"/>
      <c r="I153" s="193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106"/>
    </row>
    <row r="154" spans="1:20" ht="15.75">
      <c r="A154" s="231"/>
      <c r="B154" s="230"/>
      <c r="C154" s="230"/>
      <c r="D154" s="230"/>
      <c r="E154" s="193"/>
      <c r="F154" s="193"/>
      <c r="G154" s="193"/>
      <c r="H154" s="193"/>
      <c r="I154" s="193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106"/>
    </row>
    <row r="155" spans="1:20" ht="15.75">
      <c r="A155" s="231"/>
      <c r="B155" s="230" t="s">
        <v>183</v>
      </c>
      <c r="C155" s="230"/>
      <c r="D155" s="230"/>
      <c r="E155" s="193"/>
      <c r="F155" s="193"/>
      <c r="G155" s="193"/>
      <c r="H155" s="193"/>
      <c r="I155" s="193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106"/>
    </row>
    <row r="156" spans="1:20" ht="15.75">
      <c r="A156" s="231"/>
      <c r="B156" s="230"/>
      <c r="C156" s="230"/>
      <c r="D156" s="230"/>
      <c r="E156" s="193"/>
      <c r="F156" s="193"/>
      <c r="G156" s="193"/>
      <c r="H156" s="193"/>
      <c r="I156" s="193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106"/>
    </row>
    <row r="157" spans="1:12" ht="12.75">
      <c r="A157" s="79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79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79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79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79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79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79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79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79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79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79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79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79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79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79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79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79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79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79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79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79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79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79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79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79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79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79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79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79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79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79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79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79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79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79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79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79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79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79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79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79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79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79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79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79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79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79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79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79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79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79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79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79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79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79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79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79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79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79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79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79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79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79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79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79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79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79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79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79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79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79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79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79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79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79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79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79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79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79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79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79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79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79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79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79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79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79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79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79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79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79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79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79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79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79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79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79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79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79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79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79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79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79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79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79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79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79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79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79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79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79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79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79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79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79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79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79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79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79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79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79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79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79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79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79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79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79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79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79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79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79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79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79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79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79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79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79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79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79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79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79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79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79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79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79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79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79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79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79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79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79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79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79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79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79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79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79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79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79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79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79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79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79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79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79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79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79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79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79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79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79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79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79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79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79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79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79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79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79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79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79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79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79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79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79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79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79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79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79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79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79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79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79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79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79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79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79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79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79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79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79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79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79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79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79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79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79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79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79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79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79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79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79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79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79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79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79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79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79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79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79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79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79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79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79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79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79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79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79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79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79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79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79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79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79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79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79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79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79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79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79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79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79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79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79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79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79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79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79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79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79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79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79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79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79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79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79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79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79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79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79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79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79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79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79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79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79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79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79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79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</sheetData>
  <sheetProtection/>
  <mergeCells count="5">
    <mergeCell ref="A1:L1"/>
    <mergeCell ref="A21:B21"/>
    <mergeCell ref="A22:B22"/>
    <mergeCell ref="E34:H34"/>
    <mergeCell ref="A36:B3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Zdenka</cp:lastModifiedBy>
  <cp:lastPrinted>2017-11-23T10:30:02Z</cp:lastPrinted>
  <dcterms:created xsi:type="dcterms:W3CDTF">2013-09-11T11:00:21Z</dcterms:created>
  <dcterms:modified xsi:type="dcterms:W3CDTF">2017-12-29T09:57:39Z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