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5-a RAZINA" sheetId="1" r:id="rId1"/>
    <sheet name="PRIHODI" sheetId="2" r:id="rId2"/>
    <sheet name="OPĆI DIO" sheetId="3" r:id="rId3"/>
  </sheets>
  <definedNames/>
  <calcPr fullCalcOnLoad="1"/>
</workbook>
</file>

<file path=xl/sharedStrings.xml><?xml version="1.0" encoding="utf-8"?>
<sst xmlns="http://schemas.openxmlformats.org/spreadsheetml/2006/main" count="583" uniqueCount="387">
  <si>
    <t>RAZDJEL:</t>
  </si>
  <si>
    <t>05 Upravni odjel za društvene djelatnosti</t>
  </si>
  <si>
    <t>GLAVA:</t>
  </si>
  <si>
    <t>Obrazovanje</t>
  </si>
  <si>
    <t>Naziv računa</t>
  </si>
  <si>
    <t>REDOVNA DJELATNOST OSNOVNE ŠKOLE</t>
  </si>
  <si>
    <t>FINANCIRANJE TEMELJEM KRITERIJA</t>
  </si>
  <si>
    <t>OPĆI PRIHODI I PRIMICI (NENAMJENSKI)</t>
  </si>
  <si>
    <t>FINANCIRANJE TEMELJEM STVARNIH TROŠKOVA</t>
  </si>
  <si>
    <t>Knjige</t>
  </si>
  <si>
    <t>Izradila: ZDENKA RUSAN</t>
  </si>
  <si>
    <t>Tel. : 031/272-938</t>
  </si>
  <si>
    <t>Ravnateljica:JAGODA KOŠČEVIĆ, prof.</t>
  </si>
  <si>
    <t>PLAN:          RASHODI</t>
  </si>
  <si>
    <t>Program 1060</t>
  </si>
  <si>
    <t>Izvor 1.1.1.</t>
  </si>
  <si>
    <t>Naknade troška zaposlenima(Orahovica)</t>
  </si>
  <si>
    <t>Rashodi za materijal i energiju(ostali mater.)</t>
  </si>
  <si>
    <t>Izvor 1.2.</t>
  </si>
  <si>
    <t>GRAD-Prihodi iz nadležnog pror.</t>
  </si>
  <si>
    <t>GRAD- DEC funkcija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</si>
  <si>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</si>
  <si>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</si>
  <si>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</si>
  <si>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</si>
  <si>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</si>
  <si>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Aktivnost  A106002</t>
  </si>
  <si>
    <t>GRAD- Prihod iz nadležnog pror.</t>
  </si>
  <si>
    <t>Izvor 2.2.</t>
  </si>
  <si>
    <t>VLASTITI PRIHOD</t>
  </si>
  <si>
    <t>Rashodi za materijal i energiju STARI PAPIR</t>
  </si>
  <si>
    <t xml:space="preserve">Rashodi za materijal i energiju </t>
  </si>
  <si>
    <t>Rashodi za usluge- ZAJEDNIČKA PRIČUVA</t>
  </si>
  <si>
    <t>Naknade troškova osobama izvan R. O.</t>
  </si>
  <si>
    <t>Izvor 5.1.2.</t>
  </si>
  <si>
    <t>TEKUĆE DONACIJE</t>
  </si>
  <si>
    <t>Naknada troškova zaposlenima</t>
  </si>
  <si>
    <t>Izvor 6.5.</t>
  </si>
  <si>
    <t>Prihodi od nefinanc. Imovine i naknade štete</t>
  </si>
  <si>
    <t>MZO- PLAĆA I OSTALA MATER. PRAVA</t>
  </si>
  <si>
    <t>Plaće za zaposlene</t>
  </si>
  <si>
    <t>Ostali rashodi za zaposlene</t>
  </si>
  <si>
    <t>Doprinosi na plaće</t>
  </si>
  <si>
    <t>Program 1061</t>
  </si>
  <si>
    <t>POSEBNI PROGRAMI OSNOVNIH ŠKOLA</t>
  </si>
  <si>
    <t>ŠKOLSKA KUHINJA</t>
  </si>
  <si>
    <t>Izvor 3.9.1.</t>
  </si>
  <si>
    <t>PRIHOD PO POSEBNIM PROPISIMA</t>
  </si>
  <si>
    <t>Aktivnost A106104</t>
  </si>
  <si>
    <t>PRIHODI PO POSEBNIM PROPISIMA</t>
  </si>
  <si>
    <t>Naknade troškova zaposlenima- NATJECANJA</t>
  </si>
  <si>
    <t>Rashodi za materijal i energiju -NATJECANJA</t>
  </si>
  <si>
    <t>Rashodi za usluge- NATJECANJA</t>
  </si>
  <si>
    <t>Izvor 4.1.1.</t>
  </si>
  <si>
    <t>POMOĆI</t>
  </si>
  <si>
    <t>Izvor 4.2.2.</t>
  </si>
  <si>
    <t>TEKUĆE POMOĆI IZ ŽUPANIJSKOG PRORAČUNA</t>
  </si>
  <si>
    <t>STRUČNA VIJEĆA, MENTORSTVA, NATJECANJA, STRUČNI ISPITI</t>
  </si>
  <si>
    <t>Naknade troškova zaposlenima- ŠŠS NATJECANJA</t>
  </si>
  <si>
    <t>Rashodi za materijal i energiju -ŠŠS NATJECANJA</t>
  </si>
  <si>
    <t>Rashodi za usluge- ŠŠS NATJECANJA</t>
  </si>
  <si>
    <t>Aktivnost A106105</t>
  </si>
  <si>
    <t>Izvor 4.7.1.</t>
  </si>
  <si>
    <t>Tekuće pomoći od izvanproračunskih korisnika</t>
  </si>
  <si>
    <t xml:space="preserve">Naknade troškova osobama izvan R. O. </t>
  </si>
  <si>
    <t>Aktivnost A106106</t>
  </si>
  <si>
    <t>PRODUŽENI BORAVAK</t>
  </si>
  <si>
    <t>Izvor 1.1.2.</t>
  </si>
  <si>
    <t>Plaće (Bruto)</t>
  </si>
  <si>
    <t>Aktivnost  A106108</t>
  </si>
  <si>
    <t>UČENIČKA ZADRUGA</t>
  </si>
  <si>
    <t>Tekuće donacije</t>
  </si>
  <si>
    <t>Program 1062</t>
  </si>
  <si>
    <t>ULAGANJA U OBJEKTE OSNOVNIH ŠKOLA</t>
  </si>
  <si>
    <t>Aktivnost A106202</t>
  </si>
  <si>
    <t>OPREMANJE ŠKOLA</t>
  </si>
  <si>
    <t>GRAD-DEC funkcija</t>
  </si>
  <si>
    <t>Postrojenja i oprema</t>
  </si>
  <si>
    <t>Postrojenja i oprema- KURIKULARNA REFORMA</t>
  </si>
  <si>
    <t>Izvor 5.2.1.</t>
  </si>
  <si>
    <t>KAPITALNE DONACIJE</t>
  </si>
  <si>
    <t>Prihod od nefin. Imovine i naknada štete</t>
  </si>
  <si>
    <t>PLANIRANO</t>
  </si>
  <si>
    <t>SVEUKUPNO</t>
  </si>
  <si>
    <t>RASHODI/IZDACI</t>
  </si>
  <si>
    <t>Program 1150</t>
  </si>
  <si>
    <t>TEK. I INVESTICIJSKO ODRŽ. OBJEKATA</t>
  </si>
  <si>
    <t>Aktivnost A115001</t>
  </si>
  <si>
    <t>GRAD- DEC. Funkcija</t>
  </si>
  <si>
    <t>Tekući projekt T106102</t>
  </si>
  <si>
    <t>POMOĆNICI U NASTAVI</t>
  </si>
  <si>
    <t>Izvor 1.1.</t>
  </si>
  <si>
    <t>Doprinos na plaće</t>
  </si>
  <si>
    <t>Glava 10002</t>
  </si>
  <si>
    <t xml:space="preserve">NAMJENSKI I VLASTITI PRIHODI </t>
  </si>
  <si>
    <t>VLASTITI PRIHODI</t>
  </si>
  <si>
    <t>Prihodi od nefinancijske imovine</t>
  </si>
  <si>
    <t>Prihodi od prodaje proizvoda i robe te pruženih usluga</t>
  </si>
  <si>
    <t>Višak prihoda</t>
  </si>
  <si>
    <t>Prijenosi između pror.kor. NATJECANJA</t>
  </si>
  <si>
    <t>Prihodi po posebnim propisima-STRUČNI ISPITI</t>
  </si>
  <si>
    <t>Pomoći iz pror. koji nije nadležan</t>
  </si>
  <si>
    <t>Pomoći iz pror. koji nije nadležan-KURIKULARNA R.</t>
  </si>
  <si>
    <t>POMOĆI IZ ŽUPANIJSKIH PRORAČUNA</t>
  </si>
  <si>
    <t>Pomoći iz županijskih proračuna</t>
  </si>
  <si>
    <t>POMOĆI OD IZVANPROR. KORISNIKA</t>
  </si>
  <si>
    <t>Pomoći od izvanproračunskih korisnika</t>
  </si>
  <si>
    <t>Donacije - NATJECANJE</t>
  </si>
  <si>
    <t>Donacije-UČENIČKA ZADRUGA</t>
  </si>
  <si>
    <t>Donacije-OSOBA IZVAN OPĆEG PRORAČUNA</t>
  </si>
  <si>
    <t>Donacije -OSOBA IZVAN OPĆEG PRORAČUNA</t>
  </si>
  <si>
    <t>Izvor  6.5.</t>
  </si>
  <si>
    <t>PRIHODI OD NEFIN. IMOVINE I NAD.ŠTETE</t>
  </si>
  <si>
    <t>Prihodi po posebnim propisima</t>
  </si>
  <si>
    <t>Prihodi od prodaje građevinskih objekata</t>
  </si>
  <si>
    <t>Glava 20403</t>
  </si>
  <si>
    <t>OSNOVNE ŠKOLE</t>
  </si>
  <si>
    <t>Prihod iz gradskog pror.- POMOĆNICI</t>
  </si>
  <si>
    <t>Prihod iz gradskog pror.- PRODUŽENI BORAVAK</t>
  </si>
  <si>
    <t>Prihod iz gradskog pror.- OPĆI PRIHODI</t>
  </si>
  <si>
    <t>DECENTRALIZIRANA FUNKCIJA</t>
  </si>
  <si>
    <t>Prihod iz gradskog pror.- NABAVA OPREME</t>
  </si>
  <si>
    <t>Prihod iz gradskog pror.- GPP</t>
  </si>
  <si>
    <t>Prihod iz gradskog pror.- STVARNI TROŠKOVI</t>
  </si>
  <si>
    <t>Prihod iz gradskog pror.- TEMELJEM KRITERIJA</t>
  </si>
  <si>
    <t>Prihod iz gradskog pror.- HITNE INT., INVESTICIJE</t>
  </si>
  <si>
    <t>MZO-PLAĆA I OSTALA  MATER. PRAVA</t>
  </si>
  <si>
    <t>Pomoći iz državnog proračuna</t>
  </si>
  <si>
    <t>PLAN:          PRIHODI</t>
  </si>
  <si>
    <t>PRIHODI/PRIMICI</t>
  </si>
  <si>
    <t>Aktivnost  A106001</t>
  </si>
  <si>
    <t>Aktivnost A106102</t>
  </si>
  <si>
    <t>STRUČNO OSPOSOBLJAVANJE</t>
  </si>
  <si>
    <t>NAJAM PROSTORA</t>
  </si>
  <si>
    <t>STARI PAPIR</t>
  </si>
  <si>
    <t>ZAJEDNIČKA PRIČUVA</t>
  </si>
  <si>
    <t>NATJECANJA- Prijenos između škola</t>
  </si>
  <si>
    <t>STRUČNI ISPITI-polaznici</t>
  </si>
  <si>
    <t>DRŽAVNI PROR.- mentorstvo,str.ispiti,ŽSV,lektira</t>
  </si>
  <si>
    <t>DRŽAVNI PROR.- kurikularna reforma</t>
  </si>
  <si>
    <t>ŽUPANIJSKI PROR.- natjecanja</t>
  </si>
  <si>
    <t>HZZ- SOR, pripravnici</t>
  </si>
  <si>
    <t>DONACIJE HŠŠS- natjecanja</t>
  </si>
  <si>
    <t>DONACIJE -pravne i fizičke osobe</t>
  </si>
  <si>
    <t>DONACIJE- učenička zadruga</t>
  </si>
  <si>
    <t>DONACIJE- pravne i fizičke osobe</t>
  </si>
  <si>
    <t>NADOKNADA ŠTETE</t>
  </si>
  <si>
    <t>PRODAJA STAMBENIH OBJEKATA</t>
  </si>
  <si>
    <t>DNEVNICE( Orahovica), PLIN, OSTALI MATER.</t>
  </si>
  <si>
    <t>NABAVA OPREME</t>
  </si>
  <si>
    <t>GPP-PRIJEVOZ UČENIKA</t>
  </si>
  <si>
    <t>ENERGENTI, PEDAGOŠKA DOK.,ZDRAV. PREGLEDI</t>
  </si>
  <si>
    <t>PRIHOD TEMELJEM KRITERIJA</t>
  </si>
  <si>
    <t>HITNE INTERVENCIJE, TEK. I INVEST. ODRŽAV.</t>
  </si>
  <si>
    <t>DRŽAVNI PROR.- Plaće,mater.prava,oprema</t>
  </si>
  <si>
    <t>DNEVNICE (Orahovica)</t>
  </si>
  <si>
    <t>OSTALI MATER. ZA REDOVNO POSLOVANJE</t>
  </si>
  <si>
    <t>PLIN</t>
  </si>
  <si>
    <t>PEDAGOŠKA DOKUMENTACIJA</t>
  </si>
  <si>
    <t>ELEKTRIČNA ENERGIJA</t>
  </si>
  <si>
    <t>ZDRAVSTVENI PREGLEDI</t>
  </si>
  <si>
    <t>PRIJEVOZ UČENIKA</t>
  </si>
  <si>
    <t>Ostale usluge za komunikaciju i prijevoz - ugovor GPP</t>
  </si>
  <si>
    <t>DNEVNICE U ZEMLJI</t>
  </si>
  <si>
    <t>SMJEŠTAJ NA SL. PUTU</t>
  </si>
  <si>
    <t>PRIJEVOZ NA SL. PUTU</t>
  </si>
  <si>
    <t>SEMINAR</t>
  </si>
  <si>
    <t>DNEVNICE U ZEMLJI- NCVVO</t>
  </si>
  <si>
    <t>PRIJEVOZ NA SL. PUTU- NCVVO</t>
  </si>
  <si>
    <t>UREDSKI MATER.</t>
  </si>
  <si>
    <t>OSTALI MATER. (baterije, ključevi…)</t>
  </si>
  <si>
    <t>NAMIRNICE</t>
  </si>
  <si>
    <t>MATERIJAL ZA ODRŽAVANJE OBJEKTA</t>
  </si>
  <si>
    <t>MATERIJAL ZA ODRŽAVANJE OPREME</t>
  </si>
  <si>
    <t>SITNI INVENTAR</t>
  </si>
  <si>
    <t>MATERIJAL ZA HIGIJENU</t>
  </si>
  <si>
    <t>POŠTARINA</t>
  </si>
  <si>
    <t>PRIJEVOZ UČENIKA (NA NATJECANJE)</t>
  </si>
  <si>
    <t>USLUGE T.I.O. OBJEKTA</t>
  </si>
  <si>
    <t>USLUGE T.I.O. OPREME</t>
  </si>
  <si>
    <t>OSTALE NESPOMENUTE USLUGE</t>
  </si>
  <si>
    <t>STRUČNI ISPIT PRIPRAVNIKA</t>
  </si>
  <si>
    <t>REPREZENTACIJA</t>
  </si>
  <si>
    <t>OSTALE NAKNADE- PROVJERA DIPLOMA</t>
  </si>
  <si>
    <t>OSTALI NESPOMENUTI RASH.- NAGRADE UČEN</t>
  </si>
  <si>
    <t>ZATEZNE KAMATE</t>
  </si>
  <si>
    <t>INO DNEVNICE</t>
  </si>
  <si>
    <t>PRIJEVOZ NA SL. PUT</t>
  </si>
  <si>
    <t>OSTALI MATERIJAL (toner, za nastavu)</t>
  </si>
  <si>
    <t>MATER. ZA ODRŽAVANJE OBJEKTA</t>
  </si>
  <si>
    <t>MATER. ZA ODRŽAVANJE OPREME</t>
  </si>
  <si>
    <t>GRAFIČKE, TISKARSKE USLUGE</t>
  </si>
  <si>
    <t>MATER. ZA ODRŽ. OPREME- Naknada štete</t>
  </si>
  <si>
    <t>PLAĆE ZA REDOVAN RAD</t>
  </si>
  <si>
    <t>PLAĆE ZA PREKOVREMENI RAD</t>
  </si>
  <si>
    <t>PLAĆE ZA POSEBNE UVJETE RADA</t>
  </si>
  <si>
    <t>NAGRADE</t>
  </si>
  <si>
    <t>DAROVI</t>
  </si>
  <si>
    <t>OTPREMNINE</t>
  </si>
  <si>
    <t>REGRES</t>
  </si>
  <si>
    <t>POTPORA ZA NOVOROĐENČE</t>
  </si>
  <si>
    <t>DOPRINOS ZA ZDRAVSTVENO OSIGUR.</t>
  </si>
  <si>
    <t>NAKNADA ZA PRIJEVOZ NA POSAO</t>
  </si>
  <si>
    <t>NAKNADA ZBOG NEZAPOŠLJAVANJA INV.</t>
  </si>
  <si>
    <t>MATER. ZA ČIŠĆENJE</t>
  </si>
  <si>
    <t>SLUŽBENA ODJEĆA</t>
  </si>
  <si>
    <t>ODVOZ BIO OTPADA</t>
  </si>
  <si>
    <t xml:space="preserve">MKB ANALIZA </t>
  </si>
  <si>
    <t>STRUČNI ISPITI- POLAZNICI</t>
  </si>
  <si>
    <t>DNEVNICE U ZEMLJI- NATJECANJA</t>
  </si>
  <si>
    <t>PRIJEVOZ NA SLUŽBENI PUT- NATJECANJA</t>
  </si>
  <si>
    <t>OSTALI MATER.- NATJECANJA</t>
  </si>
  <si>
    <t>UGOVOR O DJELU- STR. ISPITI polaznici</t>
  </si>
  <si>
    <t>USLUGE PRIJEVOZA UČENIKA - NATJECANJA</t>
  </si>
  <si>
    <t>MENTORSTVO</t>
  </si>
  <si>
    <t>STRUČNI ISPITI- MZO</t>
  </si>
  <si>
    <t>PRIJEVOZ NA SL. PUT- ŽSV</t>
  </si>
  <si>
    <t>NAMIRNICE- ŽSV</t>
  </si>
  <si>
    <t>REPREZENTACIJA- ŽSV</t>
  </si>
  <si>
    <t>OSTALI MATERIJAL</t>
  </si>
  <si>
    <t>OSTALI MATERIJAL- ŠŠS NATJECANJA</t>
  </si>
  <si>
    <t>PRIJEVOZ NA SL. PUT- ŠŠS NATJECANJA</t>
  </si>
  <si>
    <t>DNEVNICE U ZEMLJI- ŠŠS NATJECANJA</t>
  </si>
  <si>
    <t>DOPRINOSI ZA SOR</t>
  </si>
  <si>
    <t>PLAĆE- GRAD</t>
  </si>
  <si>
    <t>PREKOVREMENI RAD- GRAD</t>
  </si>
  <si>
    <t>MATER. PRAVA-GRAD (DAR DJECI,BOŽIĆNICA)</t>
  </si>
  <si>
    <t>MATER.PRAVA-GRAD (POMOĆI)</t>
  </si>
  <si>
    <t>MATER.PRAVA-GRAD (REGRES)</t>
  </si>
  <si>
    <t>DOPRINOS ZA ZDR. OSIGUR.-GRAD</t>
  </si>
  <si>
    <t>PRIJEVOZ NA POSAO</t>
  </si>
  <si>
    <t>Plaće (Bruto)- roditelji</t>
  </si>
  <si>
    <t>Rashodi za usluge- roditelji</t>
  </si>
  <si>
    <t>PLAĆE PROD. BORAVAK- RODITELJI</t>
  </si>
  <si>
    <t>TOPLI OBROK-RODITELJI</t>
  </si>
  <si>
    <t>PLAĆE ZA REDOVAN RAD-POMOĆNICI</t>
  </si>
  <si>
    <t>DOPR. ZA ZDRAVSTVENO OSIG.- POMOĆNICI</t>
  </si>
  <si>
    <t xml:space="preserve"> PRIJEVOZ NA POSAO- POMOĆNICI</t>
  </si>
  <si>
    <t>RAČUNALA I RAČUNALNA OPREMA</t>
  </si>
  <si>
    <t>ŠKOLSKI NAMJEŠTAJ</t>
  </si>
  <si>
    <t>TELEFONI</t>
  </si>
  <si>
    <t>KNJIGE</t>
  </si>
  <si>
    <t>RAČUNALA I OPREME-KURIKULARNA REFORM</t>
  </si>
  <si>
    <t>RAČUNALA I OPREMA- DONACIJE</t>
  </si>
  <si>
    <t>UREDSKI MATERIJA.-DONACIJE</t>
  </si>
  <si>
    <t>KNJIGE-DONACIJE</t>
  </si>
  <si>
    <t>RAČUNALA- PRODAJA NEFINAN.IMOVINE</t>
  </si>
  <si>
    <t>USLUGE T.I.O. OBJEKTA,HITNE INT.</t>
  </si>
  <si>
    <t>USLUGE T.I.O. OPREME, HITNE INT.</t>
  </si>
  <si>
    <t>NADZOR NAD T.I.O.</t>
  </si>
  <si>
    <t>DNEVNICE U INOZEMSTVU</t>
  </si>
  <si>
    <t>SMJEŠTAJ NA SLUŽBENOM PUTU</t>
  </si>
  <si>
    <t>PRIJEVOZ NA SLUŽBENOM PUTU</t>
  </si>
  <si>
    <t>OSTALI RASHODI ZA SLUŽBENI PUT</t>
  </si>
  <si>
    <t>SEMINAR- KOTIZACIJA</t>
  </si>
  <si>
    <t>UPOTREBA PRIVATNOG AUTOM. U SL. SVRHE</t>
  </si>
  <si>
    <t>UREDSKI MATERIJAL</t>
  </si>
  <si>
    <t>LITERATURA</t>
  </si>
  <si>
    <t>MATERIJAL ZA ČIŠĆENJE</t>
  </si>
  <si>
    <t>MATERIJAL ZA HIGIJENSKE POTREBE</t>
  </si>
  <si>
    <t>OSTALI MATERIJAL ZA REDOVNO POSL.</t>
  </si>
  <si>
    <t>MOTORNI BENZIN</t>
  </si>
  <si>
    <t>MATERIJAL ZA ODRŽ. OBJEKTA</t>
  </si>
  <si>
    <t>MATERIJAL ZA ODRŽ. OPREME</t>
  </si>
  <si>
    <t>TELEFON</t>
  </si>
  <si>
    <t>USLUGE PRIJEVOZA UČENIKA</t>
  </si>
  <si>
    <t>TISAK- OGLASI</t>
  </si>
  <si>
    <t>VODA</t>
  </si>
  <si>
    <t>ODVOZ SMEĆA</t>
  </si>
  <si>
    <t>DERATIZACIJA</t>
  </si>
  <si>
    <t>KOMUNALNE USLUGE, NUV</t>
  </si>
  <si>
    <t>USLUGE ČUVANJA IMOVINE</t>
  </si>
  <si>
    <t>ČLANARINA</t>
  </si>
  <si>
    <t>JAVNOBILJEŽNIČKE USLUGE</t>
  </si>
  <si>
    <t>DRŽAVNI BILJEZI</t>
  </si>
  <si>
    <t>USLUGE PLATNOG PROMETA</t>
  </si>
  <si>
    <t>MATIČNI BROJ:                3013855</t>
  </si>
  <si>
    <t>NAZIV ŠKOLE:         OŠ "DOBRIŠA CESARIĆ" OSIJEK</t>
  </si>
  <si>
    <t>SJEDIŠTE :                 OSIJEK, NERETVANSKA 10</t>
  </si>
  <si>
    <t>LOCCO VOŽNJA- NATJECANJA</t>
  </si>
  <si>
    <t>Ostali rashod za zaposl.STRUČNI ISPITI POLAZNICI</t>
  </si>
  <si>
    <t>Novčana naknada poslodavca - nezapoš.invalida</t>
  </si>
  <si>
    <t xml:space="preserve">USLUGE T.I.O. OBJEKTA </t>
  </si>
  <si>
    <t>DNEVNICE U ZEMLJI- ŽSV</t>
  </si>
  <si>
    <t>PRIJEVOZ NA SL. PUTU- ŽSV</t>
  </si>
  <si>
    <t>GRAFIČKE, TISKARSKE USLUGE(ŠKOLSKI LIST)</t>
  </si>
  <si>
    <t>u kunama</t>
  </si>
  <si>
    <t>Izvor prihoda i primitaka</t>
  </si>
  <si>
    <t>Namjenski primici od zaduživanja</t>
  </si>
  <si>
    <t>Ukupno (po izvorima)</t>
  </si>
  <si>
    <t>1.2. Decentralizirana funkcija</t>
  </si>
  <si>
    <t>1.1.                                     Opći prihodi i primici</t>
  </si>
  <si>
    <t>2.2.                      Vlastiti prihodi</t>
  </si>
  <si>
    <t>922-VIŠAK PRIHODA</t>
  </si>
  <si>
    <t>3.9.1.             Prihodi za posebne namjene</t>
  </si>
  <si>
    <t>636-POMOĆI IZ DRŽAVNOG PRORAČUNA</t>
  </si>
  <si>
    <t>4.2.2.        POMOĆI IZ ŽUPANIJSKOG PROR.</t>
  </si>
  <si>
    <t>5.2.1.       KAPITALNE DONACIJE</t>
  </si>
  <si>
    <t>6.5.              Prihodi od prodaje  nefinancijske imovine i nadokn. šteta s osnova osigur.</t>
  </si>
  <si>
    <t>Oznaka   rač. računskog   plana- Naziv računa</t>
  </si>
  <si>
    <t>652-PRIHODI PO POSEBNIM PROPISIMA</t>
  </si>
  <si>
    <t>4.7.1.         POMOĆI OD IZVANPROR KORISNIKA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</si>
  <si>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</si>
  <si>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</si>
  <si>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</si>
  <si>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</si>
  <si>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</si>
  <si>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</si>
  <si>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</si>
  <si>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</si>
  <si>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</si>
  <si>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</si>
  <si>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</si>
  <si>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</si>
  <si>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</si>
  <si>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</si>
  <si>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</si>
  <si>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</si>
  <si>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</si>
  <si>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"DOBRIŠA CESARIĆ" OSIJEK</t>
  </si>
  <si>
    <t>OPĆI</t>
  </si>
  <si>
    <t>DIO</t>
  </si>
  <si>
    <t>2020.</t>
  </si>
  <si>
    <t xml:space="preserve">        PLAN PRIHODA I PRIMITAKA                                      2020.</t>
  </si>
  <si>
    <t xml:space="preserve">2020.                                                        </t>
  </si>
  <si>
    <t>Prijedlog plana 
za 2020.</t>
  </si>
  <si>
    <t>Projekcija plana
za 2021.</t>
  </si>
  <si>
    <t>Projekcija plana 
za 2022.</t>
  </si>
  <si>
    <t>Prihodi po posebnim propisima- PROD.BOR., ŠK.Kuh.</t>
  </si>
  <si>
    <t>Rashodi za usluge-UGOVOR O DJELU str.ispiti</t>
  </si>
  <si>
    <t>UGOVOR O DJELU- STR. ISPITI   MZO</t>
  </si>
  <si>
    <t>DONACIJE OSTALI SUBJEKTI- NATJECANJA</t>
  </si>
  <si>
    <t>PRODUŽENI BORAVAK- Roditelji za učiteljicu</t>
  </si>
  <si>
    <t>PRODUŽENI BORAVAK- Roditelji za topli obrok</t>
  </si>
  <si>
    <t>USLUGE T.I.O. OPREME (računalna oprema...)</t>
  </si>
  <si>
    <t>RAČUNALNE USLUGE</t>
  </si>
  <si>
    <t>NAJAM OPREME</t>
  </si>
  <si>
    <t>UREDSKI MATERIJAL- ŽSV</t>
  </si>
  <si>
    <t>MATERIJAL ZA NASTAVU- NABAVA OPREME</t>
  </si>
  <si>
    <t>DRŽAVNI PROR.- UDŽBENICI</t>
  </si>
  <si>
    <t>Knjige- udžbenici</t>
  </si>
  <si>
    <t>KNJIGE - UDŽBENICI</t>
  </si>
  <si>
    <t>Rashodi za materijal i energiju-KURIKULARNA R.</t>
  </si>
  <si>
    <t>MATERIJAL ZA NASTAVU- KURIKULARNA R.</t>
  </si>
  <si>
    <t>SITNI INVENTAR- KURIKULARNA REFORMA</t>
  </si>
  <si>
    <t>Aktivnost A106004</t>
  </si>
  <si>
    <t>Aktivnost A106005</t>
  </si>
  <si>
    <t>MZO - RASHODI ZA ZAPOSLENE U O.Š.</t>
  </si>
  <si>
    <t>MZO - OSTALI RASHODI ZA ZAPOSLENE U O.Š</t>
  </si>
  <si>
    <t>Literatura- UDŽBENICI</t>
  </si>
  <si>
    <t>FINANCIJSKI PLAN</t>
  </si>
  <si>
    <t>PROJEKCIJA 2021.</t>
  </si>
  <si>
    <t>PROJEKCIJA 2022.</t>
  </si>
  <si>
    <t>634-POMOĆI OD IZVANPROR. KORISNIKA</t>
  </si>
  <si>
    <t>639-PRIJENOSI IZMEĐU PROR. KORISNIKA</t>
  </si>
  <si>
    <t>642-PRIHOD OD NEFINANCIJSKE IMOVINE</t>
  </si>
  <si>
    <t>661-PRIHODI OD PRODJE ROBE I USLUGA</t>
  </si>
  <si>
    <t>663-DONACIJE</t>
  </si>
  <si>
    <t>671-PRIHODI IZ GRADSKOG PRORAČUNA</t>
  </si>
  <si>
    <t>721-PRIHODI OD PRODAJE GRAĐEV.OBJEK</t>
  </si>
  <si>
    <t>4.1.1.            Pomoći (na ž.r. škole)</t>
  </si>
  <si>
    <t>4.1.1.    Pomoći  (MZO Plaća i mat. Prava)</t>
  </si>
  <si>
    <t>5.1.2.       TEKUĆE DONACIJE</t>
  </si>
  <si>
    <t>UKUPNO PO KONTU</t>
  </si>
  <si>
    <t>DONACIJE- od subjekata izvan pror.</t>
  </si>
  <si>
    <t xml:space="preserve">        PLAN PRIHODA I PRIMITAKA                                      2021.</t>
  </si>
  <si>
    <t>Ukupno prihodi i primici za 2020.</t>
  </si>
  <si>
    <t>Ukupno prihodi i primici za 2021.</t>
  </si>
  <si>
    <t xml:space="preserve">        PLAN PRIHODA I PRIMITAKA                                      2022.</t>
  </si>
  <si>
    <t>Ukupno prihodi i primici za 2022.</t>
  </si>
  <si>
    <t xml:space="preserve">FINANCIJSKI PLAN OŠ "DOBRIŠA CESARIĆ " OSIJEK ZA                                                                                                                        </t>
  </si>
  <si>
    <t>OSTALI MATERIJAL -UČENIČKA ZADRUGA</t>
  </si>
  <si>
    <t>OSTALI RASHODI (vijenci, cvijeće, FINA)</t>
  </si>
  <si>
    <t>MATER. ZA HIGIJENSKE POTREBE</t>
  </si>
  <si>
    <t>Prihodi od imovine</t>
  </si>
  <si>
    <t>Prihod od prodaje robe i usluga</t>
  </si>
  <si>
    <t xml:space="preserve">Prijenosi između pror.kor. </t>
  </si>
  <si>
    <t>Pomoći od subjekata unutar oopćeg proračuna</t>
  </si>
  <si>
    <t xml:space="preserve">Višak prihoda </t>
  </si>
  <si>
    <t>Prihodi od prodaje proizvedene dugotrajne imovine</t>
  </si>
  <si>
    <t>Prihodi iz proračuna</t>
  </si>
  <si>
    <t>Pomoći od subjekata unutar općeg proračuna</t>
  </si>
  <si>
    <t>Materijalni rashodi</t>
  </si>
  <si>
    <t>Financijski rashodi</t>
  </si>
  <si>
    <t>Rashodi za zaposlene</t>
  </si>
  <si>
    <t>Rashodi poslovanja</t>
  </si>
  <si>
    <t>Rashodi za nabavu proizvedene dugotr. Imovine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</si>
</sst>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00"/>
    <numFmt numFmtId="180" formatCode="0.0000"/>
    <numFmt numFmtId="181" formatCode="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Segoe U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6"/>
      <name val="Arial"/>
      <family val="2"/>
    </font>
    <font>
      <b/>
      <sz val="10"/>
      <color indexed="8"/>
      <name val="MS Sans Serif"/>
      <family val="0"/>
    </font>
    <font>
      <sz val="6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6"/>
      <color indexed="8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C8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58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9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0" xfId="0" applyFont="1" applyBorder="1" applyAlignment="1">
      <alignment horizontal="left"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/>
    </xf>
    <xf numFmtId="4" fontId="30" fillId="0" borderId="21" xfId="0" applyNumberFormat="1" applyFont="1" applyFill="1" applyBorder="1" applyAlignment="1" quotePrefix="1">
      <alignment horizontal="right" vertical="center" wrapText="1"/>
    </xf>
    <xf numFmtId="0" fontId="29" fillId="19" borderId="22" xfId="0" applyNumberFormat="1" applyFont="1" applyFill="1" applyBorder="1" applyAlignment="1">
      <alignment horizontal="left"/>
    </xf>
    <xf numFmtId="4" fontId="29" fillId="19" borderId="21" xfId="0" applyNumberFormat="1" applyFont="1" applyFill="1" applyBorder="1" applyAlignment="1" quotePrefix="1">
      <alignment horizontal="right" vertical="center" wrapText="1"/>
    </xf>
    <xf numFmtId="0" fontId="29" fillId="19" borderId="22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19" borderId="22" xfId="0" applyNumberFormat="1" applyFont="1" applyFill="1" applyBorder="1" applyAlignment="1">
      <alignment/>
    </xf>
    <xf numFmtId="0" fontId="29" fillId="19" borderId="22" xfId="0" applyNumberFormat="1" applyFont="1" applyFill="1" applyBorder="1" applyAlignment="1">
      <alignment vertical="center" wrapText="1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9" fillId="19" borderId="22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4" fontId="29" fillId="19" borderId="21" xfId="0" applyNumberFormat="1" applyFont="1" applyFill="1" applyBorder="1" applyAlignment="1">
      <alignment horizontal="right" vertical="center" wrapText="1"/>
    </xf>
    <xf numFmtId="0" fontId="30" fillId="0" borderId="22" xfId="0" applyNumberFormat="1" applyFont="1" applyBorder="1" applyAlignment="1">
      <alignment/>
    </xf>
    <xf numFmtId="0" fontId="30" fillId="0" borderId="22" xfId="0" applyNumberFormat="1" applyFont="1" applyBorder="1" applyAlignment="1">
      <alignment horizontal="left"/>
    </xf>
    <xf numFmtId="4" fontId="29" fillId="19" borderId="22" xfId="0" applyNumberFormat="1" applyFont="1" applyFill="1" applyBorder="1" applyAlignment="1">
      <alignment horizontal="right" vertical="center" wrapText="1"/>
    </xf>
    <xf numFmtId="0" fontId="33" fillId="0" borderId="22" xfId="0" applyFont="1" applyBorder="1" applyAlignment="1">
      <alignment wrapText="1"/>
    </xf>
    <xf numFmtId="0" fontId="30" fillId="49" borderId="22" xfId="0" applyNumberFormat="1" applyFont="1" applyFill="1" applyBorder="1" applyAlignment="1">
      <alignment horizontal="left" vertical="center" wrapText="1"/>
    </xf>
    <xf numFmtId="4" fontId="30" fillId="49" borderId="22" xfId="0" applyNumberFormat="1" applyFont="1" applyFill="1" applyBorder="1" applyAlignment="1">
      <alignment horizontal="right" vertical="center" wrapText="1"/>
    </xf>
    <xf numFmtId="0" fontId="34" fillId="19" borderId="22" xfId="0" applyFont="1" applyFill="1" applyBorder="1" applyAlignment="1">
      <alignment wrapText="1"/>
    </xf>
    <xf numFmtId="0" fontId="29" fillId="19" borderId="22" xfId="0" applyFont="1" applyFill="1" applyBorder="1" applyAlignment="1">
      <alignment wrapText="1"/>
    </xf>
    <xf numFmtId="0" fontId="30" fillId="0" borderId="22" xfId="0" applyFont="1" applyBorder="1" applyAlignment="1">
      <alignment wrapText="1"/>
    </xf>
    <xf numFmtId="4" fontId="30" fillId="0" borderId="22" xfId="0" applyNumberFormat="1" applyFont="1" applyBorder="1" applyAlignment="1">
      <alignment horizontal="right" vertical="center" wrapText="1"/>
    </xf>
    <xf numFmtId="0" fontId="29" fillId="19" borderId="22" xfId="0" applyFont="1" applyFill="1" applyBorder="1" applyAlignment="1">
      <alignment horizontal="left" vertical="center" wrapText="1"/>
    </xf>
    <xf numFmtId="0" fontId="30" fillId="0" borderId="22" xfId="0" applyNumberFormat="1" applyFont="1" applyBorder="1" applyAlignment="1">
      <alignment/>
    </xf>
    <xf numFmtId="0" fontId="30" fillId="0" borderId="22" xfId="0" applyNumberFormat="1" applyFont="1" applyBorder="1" applyAlignment="1">
      <alignment wrapText="1"/>
    </xf>
    <xf numFmtId="0" fontId="29" fillId="24" borderId="22" xfId="0" applyNumberFormat="1" applyFont="1" applyFill="1" applyBorder="1" applyAlignment="1">
      <alignment vertical="center" wrapText="1"/>
    </xf>
    <xf numFmtId="0" fontId="29" fillId="24" borderId="22" xfId="0" applyNumberFormat="1" applyFont="1" applyFill="1" applyBorder="1" applyAlignment="1">
      <alignment horizontal="left" vertical="center" wrapText="1"/>
    </xf>
    <xf numFmtId="4" fontId="29" fillId="24" borderId="22" xfId="0" applyNumberFormat="1" applyFont="1" applyFill="1" applyBorder="1" applyAlignment="1">
      <alignment horizontal="right" vertical="center" wrapText="1"/>
    </xf>
    <xf numFmtId="0" fontId="29" fillId="24" borderId="22" xfId="0" applyFont="1" applyFill="1" applyBorder="1" applyAlignment="1">
      <alignment wrapText="1"/>
    </xf>
    <xf numFmtId="4" fontId="29" fillId="24" borderId="21" xfId="0" applyNumberFormat="1" applyFont="1" applyFill="1" applyBorder="1" applyAlignment="1" quotePrefix="1">
      <alignment horizontal="right" vertical="center" wrapText="1"/>
    </xf>
    <xf numFmtId="0" fontId="29" fillId="24" borderId="22" xfId="0" applyNumberFormat="1" applyFont="1" applyFill="1" applyBorder="1" applyAlignment="1">
      <alignment/>
    </xf>
    <xf numFmtId="0" fontId="29" fillId="24" borderId="22" xfId="0" applyNumberFormat="1" applyFont="1" applyFill="1" applyBorder="1" applyAlignment="1">
      <alignment wrapText="1"/>
    </xf>
    <xf numFmtId="0" fontId="30" fillId="49" borderId="22" xfId="0" applyNumberFormat="1" applyFont="1" applyFill="1" applyBorder="1" applyAlignment="1">
      <alignment/>
    </xf>
    <xf numFmtId="0" fontId="30" fillId="49" borderId="22" xfId="0" applyNumberFormat="1" applyFont="1" applyFill="1" applyBorder="1" applyAlignment="1">
      <alignment horizontal="left"/>
    </xf>
    <xf numFmtId="4" fontId="30" fillId="49" borderId="21" xfId="0" applyNumberFormat="1" applyFont="1" applyFill="1" applyBorder="1" applyAlignment="1" quotePrefix="1">
      <alignment horizontal="right" vertical="center" wrapText="1"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35" fillId="0" borderId="22" xfId="0" applyNumberFormat="1" applyFont="1" applyBorder="1" applyAlignment="1">
      <alignment/>
    </xf>
    <xf numFmtId="0" fontId="36" fillId="0" borderId="22" xfId="0" applyNumberFormat="1" applyFont="1" applyBorder="1" applyAlignment="1">
      <alignment horizontal="left"/>
    </xf>
    <xf numFmtId="4" fontId="30" fillId="0" borderId="21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left"/>
    </xf>
    <xf numFmtId="2" fontId="30" fillId="0" borderId="22" xfId="0" applyNumberFormat="1" applyFont="1" applyBorder="1" applyAlignment="1">
      <alignment horizontal="right"/>
    </xf>
    <xf numFmtId="0" fontId="30" fillId="0" borderId="22" xfId="0" applyFont="1" applyBorder="1" applyAlignment="1">
      <alignment/>
    </xf>
    <xf numFmtId="0" fontId="30" fillId="50" borderId="22" xfId="0" applyNumberFormat="1" applyFont="1" applyFill="1" applyBorder="1" applyAlignment="1">
      <alignment horizontal="right"/>
    </xf>
    <xf numFmtId="0" fontId="30" fillId="50" borderId="22" xfId="0" applyNumberFormat="1" applyFont="1" applyFill="1" applyBorder="1" applyAlignment="1">
      <alignment horizontal="left"/>
    </xf>
    <xf numFmtId="4" fontId="30" fillId="50" borderId="21" xfId="0" applyNumberFormat="1" applyFont="1" applyFill="1" applyBorder="1" applyAlignment="1" quotePrefix="1">
      <alignment horizontal="right" vertical="center" wrapText="1"/>
    </xf>
    <xf numFmtId="0" fontId="30" fillId="50" borderId="22" xfId="0" applyNumberFormat="1" applyFont="1" applyFill="1" applyBorder="1" applyAlignment="1">
      <alignment/>
    </xf>
    <xf numFmtId="0" fontId="33" fillId="50" borderId="22" xfId="0" applyFont="1" applyFill="1" applyBorder="1" applyAlignment="1">
      <alignment wrapText="1"/>
    </xf>
    <xf numFmtId="0" fontId="30" fillId="50" borderId="22" xfId="0" applyNumberFormat="1" applyFont="1" applyFill="1" applyBorder="1" applyAlignment="1">
      <alignment horizontal="left" vertical="center" wrapText="1"/>
    </xf>
    <xf numFmtId="4" fontId="30" fillId="50" borderId="22" xfId="0" applyNumberFormat="1" applyFont="1" applyFill="1" applyBorder="1" applyAlignment="1">
      <alignment horizontal="right" vertical="center" wrapText="1"/>
    </xf>
    <xf numFmtId="0" fontId="30" fillId="50" borderId="22" xfId="0" applyFont="1" applyFill="1" applyBorder="1" applyAlignment="1">
      <alignment wrapText="1"/>
    </xf>
    <xf numFmtId="0" fontId="30" fillId="50" borderId="22" xfId="0" applyNumberFormat="1" applyFont="1" applyFill="1" applyBorder="1" applyAlignment="1">
      <alignment/>
    </xf>
    <xf numFmtId="0" fontId="30" fillId="50" borderId="22" xfId="0" applyNumberFormat="1" applyFont="1" applyFill="1" applyBorder="1" applyAlignment="1">
      <alignment wrapText="1"/>
    </xf>
    <xf numFmtId="1" fontId="37" fillId="0" borderId="0" xfId="0" applyNumberFormat="1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" fontId="40" fillId="0" borderId="22" xfId="0" applyNumberFormat="1" applyFont="1" applyBorder="1" applyAlignment="1">
      <alignment vertical="center" wrapText="1"/>
    </xf>
    <xf numFmtId="4" fontId="40" fillId="0" borderId="22" xfId="0" applyNumberFormat="1" applyFont="1" applyBorder="1" applyAlignment="1">
      <alignment vertical="top" wrapText="1"/>
    </xf>
    <xf numFmtId="4" fontId="40" fillId="0" borderId="22" xfId="0" applyNumberFormat="1" applyFont="1" applyBorder="1" applyAlignment="1">
      <alignment horizontal="right" vertical="center" wrapText="1"/>
    </xf>
    <xf numFmtId="4" fontId="28" fillId="0" borderId="22" xfId="0" applyNumberFormat="1" applyFont="1" applyBorder="1" applyAlignment="1">
      <alignment horizontal="right" vertical="center" wrapText="1"/>
    </xf>
    <xf numFmtId="4" fontId="40" fillId="0" borderId="22" xfId="0" applyNumberFormat="1" applyFont="1" applyBorder="1" applyAlignment="1">
      <alignment/>
    </xf>
    <xf numFmtId="4" fontId="40" fillId="0" borderId="23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3" fillId="0" borderId="24" xfId="0" applyFont="1" applyBorder="1" applyAlignment="1" quotePrefix="1">
      <alignment horizontal="left" wrapText="1"/>
    </xf>
    <xf numFmtId="0" fontId="43" fillId="0" borderId="20" xfId="0" applyFont="1" applyBorder="1" applyAlignment="1" quotePrefix="1">
      <alignment horizontal="left" wrapText="1"/>
    </xf>
    <xf numFmtId="0" fontId="43" fillId="0" borderId="20" xfId="0" applyFont="1" applyBorder="1" applyAlignment="1" quotePrefix="1">
      <alignment horizontal="center" wrapText="1"/>
    </xf>
    <xf numFmtId="0" fontId="43" fillId="0" borderId="21" xfId="0" applyNumberFormat="1" applyFont="1" applyFill="1" applyBorder="1" applyAlignment="1" applyProtection="1" quotePrefix="1">
      <alignment horizontal="left"/>
      <protection/>
    </xf>
    <xf numFmtId="0" fontId="23" fillId="0" borderId="22" xfId="0" applyNumberFormat="1" applyFont="1" applyFill="1" applyBorder="1" applyAlignment="1" applyProtection="1">
      <alignment horizont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43" fillId="7" borderId="22" xfId="0" applyNumberFormat="1" applyFont="1" applyFill="1" applyBorder="1" applyAlignment="1">
      <alignment horizontal="right"/>
    </xf>
    <xf numFmtId="3" fontId="43" fillId="0" borderId="22" xfId="0" applyNumberFormat="1" applyFont="1" applyFill="1" applyBorder="1" applyAlignment="1">
      <alignment horizontal="right"/>
    </xf>
    <xf numFmtId="0" fontId="38" fillId="7" borderId="24" xfId="0" applyFont="1" applyFill="1" applyBorder="1" applyAlignment="1">
      <alignment horizontal="left"/>
    </xf>
    <xf numFmtId="0" fontId="37" fillId="7" borderId="20" xfId="0" applyNumberFormat="1" applyFont="1" applyFill="1" applyBorder="1" applyAlignment="1" applyProtection="1">
      <alignment/>
      <protection/>
    </xf>
    <xf numFmtId="0" fontId="37" fillId="7" borderId="21" xfId="0" applyNumberFormat="1" applyFont="1" applyFill="1" applyBorder="1" applyAlignment="1" applyProtection="1">
      <alignment/>
      <protection/>
    </xf>
    <xf numFmtId="3" fontId="43" fillId="0" borderId="22" xfId="0" applyNumberFormat="1" applyFont="1" applyFill="1" applyBorder="1" applyAlignment="1" applyProtection="1">
      <alignment horizontal="right" wrapText="1"/>
      <protection/>
    </xf>
    <xf numFmtId="3" fontId="43" fillId="0" borderId="22" xfId="0" applyNumberFormat="1" applyFont="1" applyBorder="1" applyAlignment="1">
      <alignment horizontal="right"/>
    </xf>
    <xf numFmtId="3" fontId="43" fillId="7" borderId="22" xfId="0" applyNumberFormat="1" applyFont="1" applyFill="1" applyBorder="1" applyAlignment="1" applyProtection="1">
      <alignment horizontal="right" wrapText="1"/>
      <protection/>
    </xf>
    <xf numFmtId="3" fontId="43" fillId="50" borderId="25" xfId="0" applyNumberFormat="1" applyFont="1" applyFill="1" applyBorder="1" applyAlignment="1" quotePrefix="1">
      <alignment horizontal="right"/>
    </xf>
    <xf numFmtId="3" fontId="43" fillId="50" borderId="22" xfId="0" applyNumberFormat="1" applyFont="1" applyFill="1" applyBorder="1" applyAlignment="1" applyProtection="1">
      <alignment horizontal="right" wrapText="1"/>
      <protection/>
    </xf>
    <xf numFmtId="3" fontId="43" fillId="7" borderId="25" xfId="0" applyNumberFormat="1" applyFont="1" applyFill="1" applyBorder="1" applyAlignment="1" quotePrefix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30" fillId="49" borderId="22" xfId="0" applyNumberFormat="1" applyFont="1" applyFill="1" applyBorder="1" applyAlignment="1">
      <alignment vertical="center" wrapText="1"/>
    </xf>
    <xf numFmtId="0" fontId="30" fillId="50" borderId="22" xfId="0" applyNumberFormat="1" applyFont="1" applyFill="1" applyBorder="1" applyAlignment="1">
      <alignment vertical="center" wrapText="1"/>
    </xf>
    <xf numFmtId="0" fontId="30" fillId="49" borderId="22" xfId="0" applyNumberFormat="1" applyFont="1" applyFill="1" applyBorder="1" applyAlignment="1">
      <alignment/>
    </xf>
    <xf numFmtId="3" fontId="47" fillId="35" borderId="22" xfId="0" applyNumberFormat="1" applyFont="1" applyFill="1" applyBorder="1" applyAlignment="1">
      <alignment vertical="center" wrapText="1"/>
    </xf>
    <xf numFmtId="3" fontId="29" fillId="0" borderId="22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>
      <alignment/>
    </xf>
    <xf numFmtId="3" fontId="26" fillId="19" borderId="21" xfId="0" applyNumberFormat="1" applyFont="1" applyFill="1" applyBorder="1" applyAlignment="1">
      <alignment horizontal="right" vertical="center" wrapText="1"/>
    </xf>
    <xf numFmtId="3" fontId="27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27" fillId="49" borderId="22" xfId="0" applyNumberFormat="1" applyFont="1" applyFill="1" applyBorder="1" applyAlignment="1">
      <alignment/>
    </xf>
    <xf numFmtId="3" fontId="26" fillId="19" borderId="22" xfId="0" applyNumberFormat="1" applyFont="1" applyFill="1" applyBorder="1" applyAlignment="1">
      <alignment horizontal="right" vertical="center" wrapText="1"/>
    </xf>
    <xf numFmtId="3" fontId="26" fillId="49" borderId="22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24" borderId="22" xfId="0" applyNumberFormat="1" applyFont="1" applyFill="1" applyBorder="1" applyAlignment="1">
      <alignment horizontal="right" vertical="center" wrapText="1"/>
    </xf>
    <xf numFmtId="3" fontId="27" fillId="49" borderId="22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Border="1" applyAlignment="1">
      <alignment/>
    </xf>
    <xf numFmtId="3" fontId="26" fillId="49" borderId="22" xfId="0" applyNumberFormat="1" applyFont="1" applyFill="1" applyBorder="1" applyAlignment="1">
      <alignment horizontal="right" vertical="center" wrapText="1"/>
    </xf>
    <xf numFmtId="3" fontId="26" fillId="19" borderId="21" xfId="0" applyNumberFormat="1" applyFont="1" applyFill="1" applyBorder="1" applyAlignment="1" quotePrefix="1">
      <alignment horizontal="right" vertical="center" wrapText="1"/>
    </xf>
    <xf numFmtId="3" fontId="26" fillId="24" borderId="21" xfId="0" applyNumberFormat="1" applyFont="1" applyFill="1" applyBorder="1" applyAlignment="1" quotePrefix="1">
      <alignment horizontal="right" vertical="center" wrapText="1"/>
    </xf>
    <xf numFmtId="1" fontId="40" fillId="51" borderId="22" xfId="0" applyNumberFormat="1" applyFont="1" applyFill="1" applyBorder="1" applyAlignment="1">
      <alignment horizontal="left" wrapText="1"/>
    </xf>
    <xf numFmtId="1" fontId="40" fillId="0" borderId="22" xfId="0" applyNumberFormat="1" applyFont="1" applyBorder="1" applyAlignment="1">
      <alignment horizontal="left" wrapText="1"/>
    </xf>
    <xf numFmtId="1" fontId="21" fillId="51" borderId="22" xfId="0" applyNumberFormat="1" applyFont="1" applyFill="1" applyBorder="1" applyAlignment="1">
      <alignment horizontal="right" vertical="top" wrapText="1"/>
    </xf>
    <xf numFmtId="1" fontId="21" fillId="51" borderId="22" xfId="0" applyNumberFormat="1" applyFont="1" applyFill="1" applyBorder="1" applyAlignment="1">
      <alignment horizontal="left" vertical="top" wrapText="1"/>
    </xf>
    <xf numFmtId="0" fontId="28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50" fillId="0" borderId="21" xfId="0" applyNumberFormat="1" applyFont="1" applyFill="1" applyBorder="1" applyAlignment="1" applyProtection="1">
      <alignment wrapText="1"/>
      <protection/>
    </xf>
    <xf numFmtId="4" fontId="50" fillId="0" borderId="21" xfId="0" applyNumberFormat="1" applyFont="1" applyFill="1" applyBorder="1" applyAlignment="1" applyProtection="1">
      <alignment/>
      <protection/>
    </xf>
    <xf numFmtId="4" fontId="28" fillId="0" borderId="22" xfId="0" applyNumberFormat="1" applyFont="1" applyBorder="1" applyAlignment="1">
      <alignment vertical="center" wrapText="1"/>
    </xf>
    <xf numFmtId="1" fontId="21" fillId="0" borderId="23" xfId="0" applyNumberFormat="1" applyFont="1" applyBorder="1" applyAlignment="1">
      <alignment wrapText="1"/>
    </xf>
    <xf numFmtId="4" fontId="50" fillId="0" borderId="23" xfId="0" applyNumberFormat="1" applyFont="1" applyFill="1" applyBorder="1" applyAlignment="1" applyProtection="1">
      <alignment/>
      <protection/>
    </xf>
    <xf numFmtId="1" fontId="38" fillId="0" borderId="26" xfId="0" applyNumberFormat="1" applyFont="1" applyBorder="1" applyAlignment="1">
      <alignment wrapText="1"/>
    </xf>
    <xf numFmtId="0" fontId="0" fillId="0" borderId="27" xfId="0" applyNumberFormat="1" applyFill="1" applyBorder="1" applyAlignment="1" applyProtection="1">
      <alignment/>
      <protection/>
    </xf>
    <xf numFmtId="3" fontId="29" fillId="0" borderId="22" xfId="0" applyNumberFormat="1" applyFont="1" applyFill="1" applyBorder="1" applyAlignment="1">
      <alignment horizontal="right" vertical="center" wrapText="1"/>
    </xf>
    <xf numFmtId="3" fontId="27" fillId="0" borderId="21" xfId="0" applyNumberFormat="1" applyFont="1" applyBorder="1" applyAlignment="1">
      <alignment/>
    </xf>
    <xf numFmtId="3" fontId="26" fillId="19" borderId="22" xfId="0" applyNumberFormat="1" applyFont="1" applyFill="1" applyBorder="1" applyAlignment="1" quotePrefix="1">
      <alignment horizontal="right" vertical="center" wrapText="1"/>
    </xf>
    <xf numFmtId="3" fontId="26" fillId="24" borderId="22" xfId="0" applyNumberFormat="1" applyFont="1" applyFill="1" applyBorder="1" applyAlignment="1" quotePrefix="1">
      <alignment horizontal="right" vertical="center" wrapText="1"/>
    </xf>
    <xf numFmtId="0" fontId="33" fillId="49" borderId="22" xfId="0" applyFont="1" applyFill="1" applyBorder="1" applyAlignment="1">
      <alignment wrapText="1"/>
    </xf>
    <xf numFmtId="0" fontId="30" fillId="49" borderId="22" xfId="0" applyFont="1" applyFill="1" applyBorder="1" applyAlignment="1">
      <alignment wrapText="1"/>
    </xf>
    <xf numFmtId="0" fontId="30" fillId="52" borderId="22" xfId="0" applyNumberFormat="1" applyFont="1" applyFill="1" applyBorder="1" applyAlignment="1">
      <alignment vertical="center" wrapText="1"/>
    </xf>
    <xf numFmtId="0" fontId="30" fillId="52" borderId="22" xfId="0" applyNumberFormat="1" applyFont="1" applyFill="1" applyBorder="1" applyAlignment="1">
      <alignment horizontal="left" vertical="center" wrapText="1"/>
    </xf>
    <xf numFmtId="4" fontId="30" fillId="52" borderId="21" xfId="0" applyNumberFormat="1" applyFont="1" applyFill="1" applyBorder="1" applyAlignment="1">
      <alignment horizontal="right" vertical="center" wrapText="1"/>
    </xf>
    <xf numFmtId="0" fontId="30" fillId="52" borderId="22" xfId="0" applyNumberFormat="1" applyFont="1" applyFill="1" applyBorder="1" applyAlignment="1">
      <alignment/>
    </xf>
    <xf numFmtId="0" fontId="36" fillId="52" borderId="22" xfId="0" applyNumberFormat="1" applyFont="1" applyFill="1" applyBorder="1" applyAlignment="1">
      <alignment horizontal="left"/>
    </xf>
    <xf numFmtId="4" fontId="30" fillId="52" borderId="21" xfId="0" applyNumberFormat="1" applyFont="1" applyFill="1" applyBorder="1" applyAlignment="1" quotePrefix="1">
      <alignment horizontal="right" vertical="center" wrapText="1"/>
    </xf>
    <xf numFmtId="3" fontId="27" fillId="52" borderId="22" xfId="0" applyNumberFormat="1" applyFont="1" applyFill="1" applyBorder="1" applyAlignment="1">
      <alignment/>
    </xf>
    <xf numFmtId="0" fontId="30" fillId="52" borderId="22" xfId="0" applyNumberFormat="1" applyFont="1" applyFill="1" applyBorder="1" applyAlignment="1">
      <alignment horizontal="left"/>
    </xf>
    <xf numFmtId="4" fontId="30" fillId="52" borderId="22" xfId="0" applyNumberFormat="1" applyFont="1" applyFill="1" applyBorder="1" applyAlignment="1">
      <alignment horizontal="right" vertical="center" wrapText="1"/>
    </xf>
    <xf numFmtId="0" fontId="33" fillId="52" borderId="22" xfId="0" applyFont="1" applyFill="1" applyBorder="1" applyAlignment="1">
      <alignment wrapText="1"/>
    </xf>
    <xf numFmtId="0" fontId="30" fillId="52" borderId="22" xfId="0" applyFont="1" applyFill="1" applyBorder="1" applyAlignment="1">
      <alignment wrapText="1"/>
    </xf>
    <xf numFmtId="4" fontId="30" fillId="52" borderId="22" xfId="0" applyNumberFormat="1" applyFont="1" applyFill="1" applyBorder="1" applyAlignment="1">
      <alignment horizontal="left" vertical="center" wrapText="1"/>
    </xf>
    <xf numFmtId="3" fontId="26" fillId="53" borderId="22" xfId="0" applyNumberFormat="1" applyFont="1" applyFill="1" applyBorder="1" applyAlignment="1">
      <alignment horizontal="right" vertical="center" wrapText="1"/>
    </xf>
    <xf numFmtId="0" fontId="29" fillId="15" borderId="22" xfId="0" applyNumberFormat="1" applyFont="1" applyFill="1" applyBorder="1" applyAlignment="1">
      <alignment vertical="center" wrapText="1"/>
    </xf>
    <xf numFmtId="0" fontId="29" fillId="15" borderId="22" xfId="0" applyNumberFormat="1" applyFont="1" applyFill="1" applyBorder="1" applyAlignment="1">
      <alignment horizontal="left" vertical="center" wrapText="1"/>
    </xf>
    <xf numFmtId="4" fontId="29" fillId="15" borderId="22" xfId="0" applyNumberFormat="1" applyFont="1" applyFill="1" applyBorder="1" applyAlignment="1">
      <alignment horizontal="right" vertical="center" wrapText="1"/>
    </xf>
    <xf numFmtId="3" fontId="26" fillId="15" borderId="22" xfId="0" applyNumberFormat="1" applyFont="1" applyFill="1" applyBorder="1" applyAlignment="1">
      <alignment horizontal="right" vertical="center" wrapText="1"/>
    </xf>
    <xf numFmtId="0" fontId="29" fillId="15" borderId="22" xfId="0" applyNumberFormat="1" applyFont="1" applyFill="1" applyBorder="1" applyAlignment="1">
      <alignment/>
    </xf>
    <xf numFmtId="0" fontId="29" fillId="15" borderId="22" xfId="0" applyNumberFormat="1" applyFont="1" applyFill="1" applyBorder="1" applyAlignment="1">
      <alignment horizontal="left"/>
    </xf>
    <xf numFmtId="4" fontId="29" fillId="15" borderId="21" xfId="0" applyNumberFormat="1" applyFont="1" applyFill="1" applyBorder="1" applyAlignment="1" quotePrefix="1">
      <alignment horizontal="right" vertical="center" wrapText="1"/>
    </xf>
    <xf numFmtId="3" fontId="26" fillId="15" borderId="21" xfId="0" applyNumberFormat="1" applyFont="1" applyFill="1" applyBorder="1" applyAlignment="1" quotePrefix="1">
      <alignment horizontal="right" vertical="center" wrapText="1"/>
    </xf>
    <xf numFmtId="3" fontId="26" fillId="15" borderId="22" xfId="0" applyNumberFormat="1" applyFont="1" applyFill="1" applyBorder="1" applyAlignment="1" quotePrefix="1">
      <alignment horizontal="right" vertical="center" wrapText="1"/>
    </xf>
    <xf numFmtId="0" fontId="29" fillId="8" borderId="22" xfId="0" applyNumberFormat="1" applyFont="1" applyFill="1" applyBorder="1" applyAlignment="1">
      <alignment vertical="center" wrapText="1"/>
    </xf>
    <xf numFmtId="0" fontId="29" fillId="8" borderId="22" xfId="0" applyNumberFormat="1" applyFont="1" applyFill="1" applyBorder="1" applyAlignment="1">
      <alignment horizontal="left" vertical="center" wrapText="1"/>
    </xf>
    <xf numFmtId="4" fontId="29" fillId="8" borderId="22" xfId="0" applyNumberFormat="1" applyFont="1" applyFill="1" applyBorder="1" applyAlignment="1">
      <alignment horizontal="right" vertical="center" wrapText="1"/>
    </xf>
    <xf numFmtId="3" fontId="26" fillId="8" borderId="22" xfId="0" applyNumberFormat="1" applyFont="1" applyFill="1" applyBorder="1" applyAlignment="1">
      <alignment horizontal="right" vertical="center" wrapText="1"/>
    </xf>
    <xf numFmtId="0" fontId="29" fillId="8" borderId="22" xfId="0" applyFont="1" applyFill="1" applyBorder="1" applyAlignment="1">
      <alignment wrapText="1"/>
    </xf>
    <xf numFmtId="2" fontId="29" fillId="8" borderId="22" xfId="0" applyNumberFormat="1" applyFont="1" applyFill="1" applyBorder="1" applyAlignment="1">
      <alignment horizontal="left" vertical="center" wrapText="1"/>
    </xf>
    <xf numFmtId="4" fontId="29" fillId="8" borderId="21" xfId="0" applyNumberFormat="1" applyFont="1" applyFill="1" applyBorder="1" applyAlignment="1" quotePrefix="1">
      <alignment horizontal="right" vertical="center" wrapText="1"/>
    </xf>
    <xf numFmtId="3" fontId="26" fillId="8" borderId="21" xfId="0" applyNumberFormat="1" applyFont="1" applyFill="1" applyBorder="1" applyAlignment="1" quotePrefix="1">
      <alignment horizontal="right" vertical="center" wrapText="1"/>
    </xf>
    <xf numFmtId="3" fontId="26" fillId="8" borderId="22" xfId="0" applyNumberFormat="1" applyFont="1" applyFill="1" applyBorder="1" applyAlignment="1" quotePrefix="1">
      <alignment horizontal="right" vertical="center" wrapText="1"/>
    </xf>
    <xf numFmtId="0" fontId="29" fillId="8" borderId="22" xfId="0" applyNumberFormat="1" applyFont="1" applyFill="1" applyBorder="1" applyAlignment="1">
      <alignment wrapText="1"/>
    </xf>
    <xf numFmtId="0" fontId="32" fillId="53" borderId="22" xfId="0" applyNumberFormat="1" applyFont="1" applyFill="1" applyBorder="1" applyAlignment="1">
      <alignment vertical="center" wrapText="1"/>
    </xf>
    <xf numFmtId="0" fontId="32" fillId="53" borderId="22" xfId="0" applyNumberFormat="1" applyFont="1" applyFill="1" applyBorder="1" applyAlignment="1">
      <alignment horizontal="center" vertical="center" wrapText="1"/>
    </xf>
    <xf numFmtId="4" fontId="48" fillId="53" borderId="22" xfId="0" applyNumberFormat="1" applyFont="1" applyFill="1" applyBorder="1" applyAlignment="1">
      <alignment horizontal="right" vertical="center" wrapText="1"/>
    </xf>
    <xf numFmtId="0" fontId="32" fillId="54" borderId="22" xfId="0" applyNumberFormat="1" applyFont="1" applyFill="1" applyBorder="1" applyAlignment="1">
      <alignment vertical="center" wrapText="1"/>
    </xf>
    <xf numFmtId="0" fontId="32" fillId="54" borderId="22" xfId="0" applyNumberFormat="1" applyFont="1" applyFill="1" applyBorder="1" applyAlignment="1">
      <alignment horizontal="center" vertical="center" wrapText="1"/>
    </xf>
    <xf numFmtId="4" fontId="48" fillId="54" borderId="22" xfId="0" applyNumberFormat="1" applyFont="1" applyFill="1" applyBorder="1" applyAlignment="1">
      <alignment horizontal="right" vertical="center" wrapText="1"/>
    </xf>
    <xf numFmtId="3" fontId="26" fillId="54" borderId="22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4" fontId="38" fillId="0" borderId="31" xfId="0" applyNumberFormat="1" applyFont="1" applyBorder="1" applyAlignment="1">
      <alignment horizontal="center"/>
    </xf>
    <xf numFmtId="4" fontId="38" fillId="0" borderId="32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8" fillId="0" borderId="24" xfId="0" applyNumberFormat="1" applyFont="1" applyFill="1" applyBorder="1" applyAlignment="1" applyProtection="1">
      <alignment horizontal="left" wrapText="1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39" fillId="0" borderId="21" xfId="0" applyNumberFormat="1" applyFont="1" applyFill="1" applyBorder="1" applyAlignment="1" applyProtection="1">
      <alignment wrapText="1"/>
      <protection/>
    </xf>
    <xf numFmtId="0" fontId="38" fillId="7" borderId="24" xfId="0" applyNumberFormat="1" applyFont="1" applyFill="1" applyBorder="1" applyAlignment="1" applyProtection="1" quotePrefix="1">
      <alignment horizontal="left" wrapText="1"/>
      <protection/>
    </xf>
    <xf numFmtId="0" fontId="39" fillId="7" borderId="20" xfId="0" applyNumberFormat="1" applyFont="1" applyFill="1" applyBorder="1" applyAlignment="1" applyProtection="1">
      <alignment wrapText="1"/>
      <protection/>
    </xf>
    <xf numFmtId="0" fontId="39" fillId="7" borderId="21" xfId="0" applyNumberFormat="1" applyFont="1" applyFill="1" applyBorder="1" applyAlignment="1" applyProtection="1">
      <alignment wrapText="1"/>
      <protection/>
    </xf>
    <xf numFmtId="0" fontId="38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8" fillId="0" borderId="24" xfId="0" applyFont="1" applyBorder="1" applyAlignment="1" quotePrefix="1">
      <alignment horizontal="left"/>
    </xf>
    <xf numFmtId="0" fontId="37" fillId="0" borderId="2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/>
      <protection/>
    </xf>
    <xf numFmtId="0" fontId="43" fillId="50" borderId="24" xfId="0" applyNumberFormat="1" applyFont="1" applyFill="1" applyBorder="1" applyAlignment="1" applyProtection="1">
      <alignment horizontal="left" wrapText="1"/>
      <protection/>
    </xf>
    <xf numFmtId="0" fontId="43" fillId="50" borderId="20" xfId="0" applyNumberFormat="1" applyFont="1" applyFill="1" applyBorder="1" applyAlignment="1" applyProtection="1">
      <alignment horizontal="left" wrapText="1"/>
      <protection/>
    </xf>
    <xf numFmtId="0" fontId="43" fillId="50" borderId="21" xfId="0" applyNumberFormat="1" applyFont="1" applyFill="1" applyBorder="1" applyAlignment="1" applyProtection="1">
      <alignment horizontal="left" wrapText="1"/>
      <protection/>
    </xf>
    <xf numFmtId="0" fontId="43" fillId="7" borderId="24" xfId="0" applyNumberFormat="1" applyFont="1" applyFill="1" applyBorder="1" applyAlignment="1" applyProtection="1">
      <alignment horizontal="left" wrapText="1"/>
      <protection/>
    </xf>
    <xf numFmtId="0" fontId="43" fillId="7" borderId="20" xfId="0" applyNumberFormat="1" applyFont="1" applyFill="1" applyBorder="1" applyAlignment="1" applyProtection="1">
      <alignment horizontal="left" wrapText="1"/>
      <protection/>
    </xf>
    <xf numFmtId="0" fontId="43" fillId="7" borderId="21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38" fillId="7" borderId="24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/>
      <protection/>
    </xf>
    <xf numFmtId="0" fontId="38" fillId="0" borderId="24" xfId="0" applyFont="1" applyFill="1" applyBorder="1" applyAlignment="1" quotePrefix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4"/>
  <sheetViews>
    <sheetView tabSelected="1" zoomScale="124" zoomScaleNormal="124" workbookViewId="0" topLeftCell="A406">
      <selection activeCell="C392" sqref="C392"/>
    </sheetView>
  </sheetViews>
  <sheetFormatPr defaultColWidth="9.140625" defaultRowHeight="12.75"/>
  <cols>
    <col min="1" max="1" width="15.140625" style="0" customWidth="1"/>
    <col min="2" max="2" width="43.140625" style="0" customWidth="1"/>
    <col min="3" max="3" width="12.421875" style="0" customWidth="1"/>
    <col min="4" max="4" width="7.8515625" style="0" customWidth="1"/>
    <col min="5" max="5" width="9.00390625" style="0" customWidth="1"/>
  </cols>
  <sheetData>
    <row r="1" spans="1:5" ht="18">
      <c r="A1" s="2"/>
      <c r="B1" s="59" t="s">
        <v>350</v>
      </c>
      <c r="C1" s="60" t="s">
        <v>322</v>
      </c>
      <c r="D1" s="115"/>
      <c r="E1" s="115"/>
    </row>
    <row r="2" spans="1:5" ht="15.75">
      <c r="A2" s="25" t="s">
        <v>276</v>
      </c>
      <c r="B2" s="3"/>
      <c r="C2" s="14"/>
      <c r="D2" s="4"/>
      <c r="E2" s="4"/>
    </row>
    <row r="3" spans="1:5" ht="15.75">
      <c r="A3" s="26" t="s">
        <v>277</v>
      </c>
      <c r="B3" s="5"/>
      <c r="C3" s="15"/>
      <c r="D3" s="4"/>
      <c r="E3" s="4"/>
    </row>
    <row r="4" spans="1:5" ht="15.75">
      <c r="A4" s="26" t="s">
        <v>278</v>
      </c>
      <c r="B4" s="6"/>
      <c r="C4" s="15"/>
      <c r="D4" s="4"/>
      <c r="E4" s="4"/>
    </row>
    <row r="5" spans="1:5" ht="12.75">
      <c r="A5" s="27" t="s">
        <v>0</v>
      </c>
      <c r="B5" s="7" t="s">
        <v>1</v>
      </c>
      <c r="C5" s="16"/>
      <c r="D5" s="8"/>
      <c r="E5" s="8"/>
    </row>
    <row r="6" spans="1:5" ht="12.75">
      <c r="A6" s="27" t="s">
        <v>2</v>
      </c>
      <c r="B6" s="7" t="s">
        <v>3</v>
      </c>
      <c r="C6" s="16"/>
      <c r="D6" s="8"/>
      <c r="E6" s="8"/>
    </row>
    <row r="7" spans="1:5" ht="12.75">
      <c r="A7" s="27"/>
      <c r="B7" s="7"/>
      <c r="C7" s="16"/>
      <c r="D7" s="8"/>
      <c r="E7" s="8"/>
    </row>
    <row r="8" spans="1:5" ht="37.5">
      <c r="A8" s="33" t="s">
        <v>128</v>
      </c>
      <c r="B8" s="34" t="s">
        <v>4</v>
      </c>
      <c r="C8" s="114" t="s">
        <v>82</v>
      </c>
      <c r="D8" s="113" t="s">
        <v>351</v>
      </c>
      <c r="E8" s="113" t="s">
        <v>352</v>
      </c>
    </row>
    <row r="9" spans="1:5" ht="15.75">
      <c r="A9" s="181" t="s">
        <v>83</v>
      </c>
      <c r="B9" s="182" t="s">
        <v>129</v>
      </c>
      <c r="C9" s="183">
        <f>SUM(C10+C74)</f>
        <v>6833157</v>
      </c>
      <c r="D9" s="161">
        <f>SUM(D10:D99)</f>
        <v>6901488.57</v>
      </c>
      <c r="E9" s="161">
        <f>SUM(E10:E99)</f>
        <v>7005010.89855</v>
      </c>
    </row>
    <row r="10" spans="1:5" ht="12.75">
      <c r="A10" s="162" t="s">
        <v>93</v>
      </c>
      <c r="B10" s="163" t="s">
        <v>94</v>
      </c>
      <c r="C10" s="164">
        <f>SUM(C11+C20,C32,C41,C45,C51,C61,C66)</f>
        <v>588574</v>
      </c>
      <c r="D10" s="165"/>
      <c r="E10" s="165"/>
    </row>
    <row r="11" spans="1:5" ht="12.75">
      <c r="A11" s="29" t="s">
        <v>28</v>
      </c>
      <c r="B11" s="24" t="s">
        <v>95</v>
      </c>
      <c r="C11" s="35">
        <f>SUM(C13+C16,C19)</f>
        <v>33170</v>
      </c>
      <c r="D11" s="117"/>
      <c r="E11" s="121"/>
    </row>
    <row r="12" spans="1:5" ht="12.75">
      <c r="A12" s="149">
        <v>64</v>
      </c>
      <c r="B12" s="150" t="s">
        <v>374</v>
      </c>
      <c r="C12" s="151">
        <f>SUM(C13:C13)</f>
        <v>1170</v>
      </c>
      <c r="D12" s="155">
        <f>SUM(C12+(C12*1%))</f>
        <v>1181.7</v>
      </c>
      <c r="E12" s="155">
        <f>SUM(D12+(D12*1.5%))</f>
        <v>1199.4255</v>
      </c>
    </row>
    <row r="13" spans="1:5" ht="12.75">
      <c r="A13" s="67">
        <v>642</v>
      </c>
      <c r="B13" s="68" t="s">
        <v>96</v>
      </c>
      <c r="C13" s="69">
        <f>SUM(C14:C14)</f>
        <v>1170</v>
      </c>
      <c r="D13" s="116"/>
      <c r="E13" s="116"/>
    </row>
    <row r="14" spans="1:5" ht="14.25">
      <c r="A14" s="36">
        <v>64229</v>
      </c>
      <c r="B14" s="62" t="s">
        <v>135</v>
      </c>
      <c r="C14" s="21">
        <v>1170</v>
      </c>
      <c r="D14" s="118"/>
      <c r="E14" s="118"/>
    </row>
    <row r="15" spans="1:5" ht="14.25">
      <c r="A15" s="152">
        <v>66</v>
      </c>
      <c r="B15" s="153" t="s">
        <v>375</v>
      </c>
      <c r="C15" s="154">
        <f>SUM(C16:C16)</f>
        <v>32000</v>
      </c>
      <c r="D15" s="155">
        <f>SUM(C15+(C15*1%))</f>
        <v>32320</v>
      </c>
      <c r="E15" s="155">
        <f>SUM(D15+(D15*1.5%))</f>
        <v>32804.8</v>
      </c>
    </row>
    <row r="16" spans="1:5" ht="12.75">
      <c r="A16" s="67">
        <v>661</v>
      </c>
      <c r="B16" s="68" t="s">
        <v>97</v>
      </c>
      <c r="C16" s="69">
        <f>SUM(C17:C18)</f>
        <v>32000</v>
      </c>
      <c r="D16" s="116"/>
      <c r="E16" s="116"/>
    </row>
    <row r="17" spans="1:5" ht="12.75">
      <c r="A17" s="36">
        <v>66151</v>
      </c>
      <c r="B17" s="37" t="s">
        <v>133</v>
      </c>
      <c r="C17" s="21">
        <v>30000</v>
      </c>
      <c r="D17" s="118"/>
      <c r="E17" s="118"/>
    </row>
    <row r="18" spans="1:5" ht="12.75">
      <c r="A18" s="36">
        <v>66142</v>
      </c>
      <c r="B18" s="37" t="s">
        <v>134</v>
      </c>
      <c r="C18" s="21">
        <v>2000</v>
      </c>
      <c r="D18" s="118"/>
      <c r="E18" s="118"/>
    </row>
    <row r="19" spans="1:5" ht="12.75">
      <c r="A19" s="67">
        <v>922</v>
      </c>
      <c r="B19" s="68" t="s">
        <v>98</v>
      </c>
      <c r="C19" s="69">
        <v>0</v>
      </c>
      <c r="D19" s="116">
        <f>SUM(C19+(C19*1%))</f>
        <v>0</v>
      </c>
      <c r="E19" s="116">
        <f>SUM(D19+(D19*1.5%))</f>
        <v>0</v>
      </c>
    </row>
    <row r="20" spans="1:5" ht="12.75">
      <c r="A20" s="28" t="s">
        <v>46</v>
      </c>
      <c r="B20" s="22" t="s">
        <v>49</v>
      </c>
      <c r="C20" s="23">
        <f>SUM(C22+C25,C29,C31)</f>
        <v>425600</v>
      </c>
      <c r="D20" s="23"/>
      <c r="E20" s="23"/>
    </row>
    <row r="21" spans="1:5" ht="12.75">
      <c r="A21" s="152">
        <v>63</v>
      </c>
      <c r="B21" s="156" t="s">
        <v>376</v>
      </c>
      <c r="C21" s="154">
        <f>SUM(C22:C22)</f>
        <v>5000</v>
      </c>
      <c r="D21" s="155">
        <f>SUM(C21+(C21*1%))</f>
        <v>5050</v>
      </c>
      <c r="E21" s="155">
        <f>SUM(D21+(D21*1.5%))</f>
        <v>5125.75</v>
      </c>
    </row>
    <row r="22" spans="1:5" ht="12.75">
      <c r="A22" s="67">
        <v>639</v>
      </c>
      <c r="B22" s="68" t="s">
        <v>99</v>
      </c>
      <c r="C22" s="69">
        <f>SUM(C23:C23)</f>
        <v>5000</v>
      </c>
      <c r="D22" s="116"/>
      <c r="E22" s="116"/>
    </row>
    <row r="23" spans="1:5" ht="12.75">
      <c r="A23" s="36">
        <v>63911</v>
      </c>
      <c r="B23" s="37" t="s">
        <v>136</v>
      </c>
      <c r="C23" s="21">
        <v>5000</v>
      </c>
      <c r="D23" s="118"/>
      <c r="E23" s="118"/>
    </row>
    <row r="24" spans="1:5" ht="12.75">
      <c r="A24" s="152">
        <v>65</v>
      </c>
      <c r="B24" s="156" t="s">
        <v>113</v>
      </c>
      <c r="C24" s="154">
        <f>SUM(C25,C29)</f>
        <v>420600</v>
      </c>
      <c r="D24" s="155">
        <f>SUM(C24+(C24*1%))</f>
        <v>424806</v>
      </c>
      <c r="E24" s="155">
        <f>SUM(D24+(D24*1.5%))</f>
        <v>431178.09</v>
      </c>
    </row>
    <row r="25" spans="1:5" ht="12.75">
      <c r="A25" s="67">
        <v>652</v>
      </c>
      <c r="B25" s="68" t="s">
        <v>328</v>
      </c>
      <c r="C25" s="69">
        <f>SUM(C26:C28)</f>
        <v>417600</v>
      </c>
      <c r="D25" s="116"/>
      <c r="E25" s="116"/>
    </row>
    <row r="26" spans="1:5" ht="12.75">
      <c r="A26" s="36">
        <v>65264</v>
      </c>
      <c r="B26" s="37" t="s">
        <v>45</v>
      </c>
      <c r="C26" s="21">
        <v>289600</v>
      </c>
      <c r="D26" s="118"/>
      <c r="E26" s="118"/>
    </row>
    <row r="27" spans="1:5" ht="12.75">
      <c r="A27" s="36">
        <v>65264</v>
      </c>
      <c r="B27" s="37" t="s">
        <v>332</v>
      </c>
      <c r="C27" s="21">
        <v>35000</v>
      </c>
      <c r="D27" s="118"/>
      <c r="E27" s="118"/>
    </row>
    <row r="28" spans="1:5" ht="12.75">
      <c r="A28" s="36">
        <v>65264</v>
      </c>
      <c r="B28" s="37" t="s">
        <v>333</v>
      </c>
      <c r="C28" s="21">
        <v>93000</v>
      </c>
      <c r="D28" s="118"/>
      <c r="E28" s="118"/>
    </row>
    <row r="29" spans="1:5" ht="12.75">
      <c r="A29" s="70">
        <v>652</v>
      </c>
      <c r="B29" s="68" t="s">
        <v>100</v>
      </c>
      <c r="C29" s="69">
        <f>SUM(C30:C30)</f>
        <v>3000</v>
      </c>
      <c r="D29" s="116"/>
      <c r="E29" s="116"/>
    </row>
    <row r="30" spans="1:5" ht="12.75">
      <c r="A30" s="61">
        <v>65269</v>
      </c>
      <c r="B30" s="37" t="s">
        <v>137</v>
      </c>
      <c r="C30" s="21">
        <v>3000</v>
      </c>
      <c r="D30" s="119"/>
      <c r="E30" s="119"/>
    </row>
    <row r="31" spans="1:5" ht="12.75">
      <c r="A31" s="70">
        <v>922</v>
      </c>
      <c r="B31" s="68" t="s">
        <v>98</v>
      </c>
      <c r="C31" s="69">
        <v>0</v>
      </c>
      <c r="D31" s="116">
        <f>SUM(C31+(C31*1%))</f>
        <v>0</v>
      </c>
      <c r="E31" s="116">
        <f>SUM(D31+(D31*1.5%))</f>
        <v>0</v>
      </c>
    </row>
    <row r="32" spans="1:5" ht="12.75">
      <c r="A32" s="28" t="s">
        <v>53</v>
      </c>
      <c r="B32" s="22" t="s">
        <v>54</v>
      </c>
      <c r="C32" s="23">
        <f>SUM(C34+C36,C38)</f>
        <v>70004</v>
      </c>
      <c r="D32" s="128"/>
      <c r="E32" s="145"/>
    </row>
    <row r="33" spans="1:5" ht="12.75">
      <c r="A33" s="152">
        <v>63</v>
      </c>
      <c r="B33" s="156" t="s">
        <v>377</v>
      </c>
      <c r="C33" s="154">
        <f>SUM(C34,C36,C38)</f>
        <v>70004</v>
      </c>
      <c r="D33" s="155">
        <f>SUM(C33+(C33*1%))</f>
        <v>70704.04</v>
      </c>
      <c r="E33" s="155">
        <f>SUM(D33+(D33*1.5%))</f>
        <v>71764.60059999999</v>
      </c>
    </row>
    <row r="34" spans="1:5" ht="12.75">
      <c r="A34" s="70">
        <v>636</v>
      </c>
      <c r="B34" s="68" t="s">
        <v>101</v>
      </c>
      <c r="C34" s="69">
        <f>SUM(C35:C35)</f>
        <v>14204</v>
      </c>
      <c r="D34" s="116"/>
      <c r="E34" s="116"/>
    </row>
    <row r="35" spans="1:5" ht="12.75">
      <c r="A35" s="56">
        <v>63612</v>
      </c>
      <c r="B35" s="57" t="s">
        <v>138</v>
      </c>
      <c r="C35" s="58">
        <v>14204</v>
      </c>
      <c r="D35" s="120"/>
      <c r="E35" s="120"/>
    </row>
    <row r="36" spans="1:5" ht="12.75">
      <c r="A36" s="70">
        <v>636</v>
      </c>
      <c r="B36" s="68" t="s">
        <v>102</v>
      </c>
      <c r="C36" s="69">
        <f>SUM(C37:C37)</f>
        <v>35800</v>
      </c>
      <c r="D36" s="116"/>
      <c r="E36" s="116"/>
    </row>
    <row r="37" spans="1:5" ht="12.75">
      <c r="A37" s="56">
        <v>63612</v>
      </c>
      <c r="B37" s="57" t="s">
        <v>139</v>
      </c>
      <c r="C37" s="58">
        <v>35800</v>
      </c>
      <c r="D37" s="120"/>
      <c r="E37" s="120"/>
    </row>
    <row r="38" spans="1:5" ht="12.75">
      <c r="A38" s="70">
        <v>636</v>
      </c>
      <c r="B38" s="68" t="s">
        <v>101</v>
      </c>
      <c r="C38" s="69">
        <f>SUM(C39:C39)</f>
        <v>20000</v>
      </c>
      <c r="D38" s="116"/>
      <c r="E38" s="116"/>
    </row>
    <row r="39" spans="1:5" ht="12.75">
      <c r="A39" s="56">
        <v>63612</v>
      </c>
      <c r="B39" s="57" t="s">
        <v>339</v>
      </c>
      <c r="C39" s="58">
        <v>20000</v>
      </c>
      <c r="D39" s="120"/>
      <c r="E39" s="120"/>
    </row>
    <row r="40" spans="1:5" ht="12.75">
      <c r="A40" s="70">
        <v>922</v>
      </c>
      <c r="B40" s="68" t="s">
        <v>98</v>
      </c>
      <c r="C40" s="69">
        <v>0</v>
      </c>
      <c r="D40" s="116">
        <f>SUM(C40+(C40*1%))</f>
        <v>0</v>
      </c>
      <c r="E40" s="116">
        <f>SUM(D40+(D40*1.5%))</f>
        <v>0</v>
      </c>
    </row>
    <row r="41" spans="1:5" ht="12.75">
      <c r="A41" s="29" t="s">
        <v>55</v>
      </c>
      <c r="B41" s="24" t="s">
        <v>103</v>
      </c>
      <c r="C41" s="35">
        <f>SUM(C43:C43)</f>
        <v>700</v>
      </c>
      <c r="D41" s="117"/>
      <c r="E41" s="121"/>
    </row>
    <row r="42" spans="1:5" ht="12.75">
      <c r="A42" s="149">
        <v>63</v>
      </c>
      <c r="B42" s="156" t="s">
        <v>377</v>
      </c>
      <c r="C42" s="151">
        <f>SUM(C43)</f>
        <v>700</v>
      </c>
      <c r="D42" s="155">
        <f>SUM(C42+(C42*1%))</f>
        <v>707</v>
      </c>
      <c r="E42" s="155">
        <f>SUM(D42+(D42*1.5%))</f>
        <v>717.605</v>
      </c>
    </row>
    <row r="43" spans="1:5" ht="12.75">
      <c r="A43" s="70">
        <v>636</v>
      </c>
      <c r="B43" s="68" t="s">
        <v>104</v>
      </c>
      <c r="C43" s="69">
        <f>SUM(C44:C44)</f>
        <v>700</v>
      </c>
      <c r="D43" s="116"/>
      <c r="E43" s="116"/>
    </row>
    <row r="44" spans="1:5" ht="12.75">
      <c r="A44" s="36">
        <v>63613</v>
      </c>
      <c r="B44" s="37" t="s">
        <v>140</v>
      </c>
      <c r="C44" s="21">
        <v>700</v>
      </c>
      <c r="D44" s="118"/>
      <c r="E44" s="118"/>
    </row>
    <row r="45" spans="1:5" ht="12.75">
      <c r="A45" s="28" t="s">
        <v>62</v>
      </c>
      <c r="B45" s="22" t="s">
        <v>105</v>
      </c>
      <c r="C45" s="23">
        <f>SUM(C47+C49)</f>
        <v>15600</v>
      </c>
      <c r="D45" s="128">
        <f>SUM(D47+D49)</f>
        <v>0</v>
      </c>
      <c r="E45" s="145">
        <f>SUM(E47+E49)</f>
        <v>0</v>
      </c>
    </row>
    <row r="46" spans="1:5" ht="12.75">
      <c r="A46" s="152">
        <v>63</v>
      </c>
      <c r="B46" s="156" t="s">
        <v>377</v>
      </c>
      <c r="C46" s="154">
        <f>SUM(C47)</f>
        <v>15600</v>
      </c>
      <c r="D46" s="155">
        <f>SUM(C46+(C46*1%))</f>
        <v>15756</v>
      </c>
      <c r="E46" s="155">
        <f>SUM(D46+(D46*1.5%))</f>
        <v>15992.34</v>
      </c>
    </row>
    <row r="47" spans="1:5" ht="12.75">
      <c r="A47" s="70">
        <v>634</v>
      </c>
      <c r="B47" s="68" t="s">
        <v>106</v>
      </c>
      <c r="C47" s="69">
        <f>SUM(C48:C48)</f>
        <v>15600</v>
      </c>
      <c r="D47" s="116"/>
      <c r="E47" s="116"/>
    </row>
    <row r="48" spans="1:5" ht="12.75">
      <c r="A48" s="36">
        <v>63414</v>
      </c>
      <c r="B48" s="37" t="s">
        <v>141</v>
      </c>
      <c r="C48" s="21">
        <v>15600</v>
      </c>
      <c r="D48" s="118"/>
      <c r="E48" s="118"/>
    </row>
    <row r="49" spans="1:5" ht="12.75">
      <c r="A49" s="70">
        <v>922</v>
      </c>
      <c r="B49" s="68" t="s">
        <v>378</v>
      </c>
      <c r="C49" s="69">
        <v>0</v>
      </c>
      <c r="D49" s="116">
        <f>SUM(C49+(C49*1%))</f>
        <v>0</v>
      </c>
      <c r="E49" s="116">
        <f>SUM(D49+(D49*1.5%))</f>
        <v>0</v>
      </c>
    </row>
    <row r="50" spans="1:5" ht="12.75">
      <c r="A50" s="70"/>
      <c r="B50" s="68"/>
      <c r="C50" s="69"/>
      <c r="D50" s="116"/>
      <c r="E50" s="116"/>
    </row>
    <row r="51" spans="1:5" ht="12.75">
      <c r="A51" s="29" t="s">
        <v>34</v>
      </c>
      <c r="B51" s="24" t="s">
        <v>35</v>
      </c>
      <c r="C51" s="35">
        <f>SUM(C53+C56,C58)</f>
        <v>22000</v>
      </c>
      <c r="D51" s="117"/>
      <c r="E51" s="121"/>
    </row>
    <row r="52" spans="1:5" ht="14.25">
      <c r="A52" s="149">
        <v>66</v>
      </c>
      <c r="B52" s="153" t="s">
        <v>375</v>
      </c>
      <c r="C52" s="151">
        <f>SUM(C53,C56,C58)</f>
        <v>22000</v>
      </c>
      <c r="D52" s="155">
        <f>SUM(C52+(C52*1%))</f>
        <v>22220</v>
      </c>
      <c r="E52" s="155">
        <f>SUM(D52+(D52*1.5%))</f>
        <v>22553.3</v>
      </c>
    </row>
    <row r="53" spans="1:5" ht="12.75">
      <c r="A53" s="70">
        <v>663</v>
      </c>
      <c r="B53" s="68" t="s">
        <v>107</v>
      </c>
      <c r="C53" s="69">
        <f>SUM(C54:C55)</f>
        <v>5000</v>
      </c>
      <c r="D53" s="116"/>
      <c r="E53" s="116"/>
    </row>
    <row r="54" spans="1:5" ht="12.75">
      <c r="A54" s="36">
        <v>66312</v>
      </c>
      <c r="B54" s="37" t="s">
        <v>142</v>
      </c>
      <c r="C54" s="21">
        <v>2500</v>
      </c>
      <c r="D54" s="118"/>
      <c r="E54" s="118"/>
    </row>
    <row r="55" spans="1:5" ht="12.75">
      <c r="A55" s="36">
        <v>66314</v>
      </c>
      <c r="B55" s="37" t="s">
        <v>331</v>
      </c>
      <c r="C55" s="21">
        <v>2500</v>
      </c>
      <c r="D55" s="118"/>
      <c r="E55" s="118"/>
    </row>
    <row r="56" spans="1:5" ht="12.75">
      <c r="A56" s="70">
        <v>663</v>
      </c>
      <c r="B56" s="68" t="s">
        <v>110</v>
      </c>
      <c r="C56" s="69">
        <f>SUM(C57:C57)</f>
        <v>15000</v>
      </c>
      <c r="D56" s="116"/>
      <c r="E56" s="116"/>
    </row>
    <row r="57" spans="1:5" ht="12.75">
      <c r="A57" s="36">
        <v>66314</v>
      </c>
      <c r="B57" s="37" t="s">
        <v>143</v>
      </c>
      <c r="C57" s="21">
        <v>15000</v>
      </c>
      <c r="D57" s="118"/>
      <c r="E57" s="118"/>
    </row>
    <row r="58" spans="1:5" ht="12.75">
      <c r="A58" s="70">
        <v>663</v>
      </c>
      <c r="B58" s="68" t="s">
        <v>108</v>
      </c>
      <c r="C58" s="69">
        <f>SUM(C59:C59)</f>
        <v>2000</v>
      </c>
      <c r="D58" s="116"/>
      <c r="E58" s="116"/>
    </row>
    <row r="59" spans="1:5" ht="12.75">
      <c r="A59" s="36">
        <v>66311</v>
      </c>
      <c r="B59" s="37" t="s">
        <v>144</v>
      </c>
      <c r="C59" s="21">
        <v>2000</v>
      </c>
      <c r="D59" s="118"/>
      <c r="E59" s="118"/>
    </row>
    <row r="60" spans="1:5" ht="12.75">
      <c r="A60" s="36"/>
      <c r="B60" s="37"/>
      <c r="C60" s="21"/>
      <c r="D60" s="144"/>
      <c r="E60" s="118"/>
    </row>
    <row r="61" spans="1:5" ht="12.75">
      <c r="A61" s="28" t="s">
        <v>79</v>
      </c>
      <c r="B61" s="22" t="s">
        <v>80</v>
      </c>
      <c r="C61" s="23">
        <f>SUM(C63)</f>
        <v>17500</v>
      </c>
      <c r="D61" s="128"/>
      <c r="E61" s="145"/>
    </row>
    <row r="62" spans="1:5" ht="14.25">
      <c r="A62" s="152">
        <v>66</v>
      </c>
      <c r="B62" s="153" t="s">
        <v>375</v>
      </c>
      <c r="C62" s="154">
        <f>SUM(C63)</f>
        <v>17500</v>
      </c>
      <c r="D62" s="155">
        <f>SUM(C62+(C62*1%))</f>
        <v>17675</v>
      </c>
      <c r="E62" s="155">
        <f>SUM(D62+(D62*1.5%))</f>
        <v>17940.125</v>
      </c>
    </row>
    <row r="63" spans="1:5" ht="12.75">
      <c r="A63" s="70">
        <v>663</v>
      </c>
      <c r="B63" s="68" t="s">
        <v>109</v>
      </c>
      <c r="C63" s="69">
        <f>SUM(C64:C65)</f>
        <v>17500</v>
      </c>
      <c r="D63" s="116"/>
      <c r="E63" s="116"/>
    </row>
    <row r="64" spans="1:5" ht="12.75">
      <c r="A64" s="36">
        <v>66321</v>
      </c>
      <c r="B64" s="37" t="s">
        <v>145</v>
      </c>
      <c r="C64" s="21">
        <v>10000</v>
      </c>
      <c r="D64" s="118"/>
      <c r="E64" s="118"/>
    </row>
    <row r="65" spans="1:5" ht="12.75">
      <c r="A65" s="36">
        <v>66324</v>
      </c>
      <c r="B65" s="37" t="s">
        <v>364</v>
      </c>
      <c r="C65" s="21">
        <v>7500</v>
      </c>
      <c r="D65" s="144"/>
      <c r="E65" s="118"/>
    </row>
    <row r="66" spans="1:5" ht="12.75">
      <c r="A66" s="28" t="s">
        <v>111</v>
      </c>
      <c r="B66" s="22" t="s">
        <v>112</v>
      </c>
      <c r="C66" s="23">
        <f>SUM(C68+C71)</f>
        <v>4000</v>
      </c>
      <c r="D66" s="128"/>
      <c r="E66" s="145"/>
    </row>
    <row r="67" spans="1:5" ht="12.75">
      <c r="A67" s="152">
        <v>65</v>
      </c>
      <c r="B67" s="156" t="s">
        <v>113</v>
      </c>
      <c r="C67" s="154">
        <f>SUM(C68)</f>
        <v>2000</v>
      </c>
      <c r="D67" s="155">
        <f>SUM(C67+(C67*1%))</f>
        <v>2020</v>
      </c>
      <c r="E67" s="155">
        <f>SUM(D67+(D67*1.5%))</f>
        <v>2050.3</v>
      </c>
    </row>
    <row r="68" spans="1:5" ht="12.75">
      <c r="A68" s="70">
        <v>652</v>
      </c>
      <c r="B68" s="68" t="s">
        <v>113</v>
      </c>
      <c r="C68" s="69">
        <f>SUM(C69:C69)</f>
        <v>2000</v>
      </c>
      <c r="D68" s="116"/>
      <c r="E68" s="116"/>
    </row>
    <row r="69" spans="1:5" ht="12.75">
      <c r="A69" s="36">
        <v>65267</v>
      </c>
      <c r="B69" s="37" t="s">
        <v>146</v>
      </c>
      <c r="C69" s="21">
        <v>2000</v>
      </c>
      <c r="D69" s="118"/>
      <c r="E69" s="118"/>
    </row>
    <row r="70" spans="1:5" ht="12.75">
      <c r="A70" s="152">
        <v>72</v>
      </c>
      <c r="B70" s="156" t="s">
        <v>379</v>
      </c>
      <c r="C70" s="154">
        <f>SUM(C71)</f>
        <v>2000</v>
      </c>
      <c r="D70" s="155">
        <f>SUM(C70+(C70*1%))</f>
        <v>2020</v>
      </c>
      <c r="E70" s="155">
        <f>SUM(D70+(D70*1.5%))</f>
        <v>2050.3</v>
      </c>
    </row>
    <row r="71" spans="1:5" ht="12.75">
      <c r="A71" s="70">
        <v>721</v>
      </c>
      <c r="B71" s="68" t="s">
        <v>114</v>
      </c>
      <c r="C71" s="69">
        <f>SUM(C72:C72)</f>
        <v>2000</v>
      </c>
      <c r="D71" s="116"/>
      <c r="E71" s="116"/>
    </row>
    <row r="72" spans="1:5" ht="12.75">
      <c r="A72" s="36">
        <v>72111</v>
      </c>
      <c r="B72" s="37" t="s">
        <v>147</v>
      </c>
      <c r="C72" s="21">
        <v>2000</v>
      </c>
      <c r="D72" s="118"/>
      <c r="E72" s="118"/>
    </row>
    <row r="73" spans="1:5" ht="12.75">
      <c r="A73" s="36"/>
      <c r="B73" s="37"/>
      <c r="C73" s="21"/>
      <c r="D73" s="144"/>
      <c r="E73" s="118"/>
    </row>
    <row r="74" spans="1:5" ht="12.75">
      <c r="A74" s="166" t="s">
        <v>115</v>
      </c>
      <c r="B74" s="167" t="s">
        <v>116</v>
      </c>
      <c r="C74" s="168">
        <f>SUM(C75+C83,C95)</f>
        <v>6244583</v>
      </c>
      <c r="D74" s="169"/>
      <c r="E74" s="170"/>
    </row>
    <row r="75" spans="1:5" ht="12.75">
      <c r="A75" s="28" t="s">
        <v>91</v>
      </c>
      <c r="B75" s="22" t="s">
        <v>7</v>
      </c>
      <c r="C75" s="23">
        <f>SUM(C77+C79,C81)</f>
        <v>390320</v>
      </c>
      <c r="D75" s="128"/>
      <c r="E75" s="145"/>
    </row>
    <row r="76" spans="1:5" ht="12.75">
      <c r="A76" s="152">
        <v>67</v>
      </c>
      <c r="B76" s="156" t="s">
        <v>380</v>
      </c>
      <c r="C76" s="154">
        <f>SUM(C77,C79,C81)</f>
        <v>390320</v>
      </c>
      <c r="D76" s="155">
        <f>SUM(C76+(C76*1%))</f>
        <v>394223.2</v>
      </c>
      <c r="E76" s="155">
        <f>SUM(D76+(D76*1.5%))</f>
        <v>400136.548</v>
      </c>
    </row>
    <row r="77" spans="1:5" ht="12.75">
      <c r="A77" s="70">
        <v>671</v>
      </c>
      <c r="B77" s="68" t="s">
        <v>117</v>
      </c>
      <c r="C77" s="69">
        <f>SUM(C78:C78)</f>
        <v>166980</v>
      </c>
      <c r="D77" s="116"/>
      <c r="E77" s="116"/>
    </row>
    <row r="78" spans="1:5" ht="12.75">
      <c r="A78" s="36">
        <v>67112</v>
      </c>
      <c r="B78" s="37" t="s">
        <v>90</v>
      </c>
      <c r="C78" s="21">
        <v>166980</v>
      </c>
      <c r="D78" s="118"/>
      <c r="E78" s="118"/>
    </row>
    <row r="79" spans="1:5" ht="12.75">
      <c r="A79" s="70">
        <v>671</v>
      </c>
      <c r="B79" s="68" t="s">
        <v>118</v>
      </c>
      <c r="C79" s="69">
        <f>SUM(C80:C80)</f>
        <v>218300</v>
      </c>
      <c r="D79" s="116"/>
      <c r="E79" s="116"/>
    </row>
    <row r="80" spans="1:5" ht="12.75">
      <c r="A80" s="36">
        <v>67112</v>
      </c>
      <c r="B80" s="37" t="s">
        <v>66</v>
      </c>
      <c r="C80" s="21">
        <v>218300</v>
      </c>
      <c r="D80" s="118"/>
      <c r="E80" s="118"/>
    </row>
    <row r="81" spans="1:5" ht="12.75">
      <c r="A81" s="70">
        <v>671</v>
      </c>
      <c r="B81" s="68" t="s">
        <v>119</v>
      </c>
      <c r="C81" s="69">
        <f>SUM(C82:C82)</f>
        <v>5040</v>
      </c>
      <c r="D81" s="116"/>
      <c r="E81" s="116"/>
    </row>
    <row r="82" spans="1:5" ht="12.75">
      <c r="A82" s="36">
        <v>67112</v>
      </c>
      <c r="B82" s="37" t="s">
        <v>148</v>
      </c>
      <c r="C82" s="21">
        <v>5040</v>
      </c>
      <c r="D82" s="118"/>
      <c r="E82" s="118"/>
    </row>
    <row r="83" spans="1:5" ht="12.75">
      <c r="A83" s="28" t="s">
        <v>18</v>
      </c>
      <c r="B83" s="22" t="s">
        <v>120</v>
      </c>
      <c r="C83" s="23">
        <f>SUM(C85+C87,C89,C91,C93)</f>
        <v>643434</v>
      </c>
      <c r="D83" s="128"/>
      <c r="E83" s="145"/>
    </row>
    <row r="84" spans="1:5" ht="12.75">
      <c r="A84" s="152">
        <v>67</v>
      </c>
      <c r="B84" s="156" t="s">
        <v>380</v>
      </c>
      <c r="C84" s="154">
        <f>SUM(C85,C87,C89,C91,C93)</f>
        <v>643434</v>
      </c>
      <c r="D84" s="155">
        <f>SUM(C84+(C84*1%))</f>
        <v>649868.34</v>
      </c>
      <c r="E84" s="155">
        <f>SUM(D84+(D84*1.5%))</f>
        <v>659616.3650999999</v>
      </c>
    </row>
    <row r="85" spans="1:5" ht="12.75">
      <c r="A85" s="70">
        <v>671</v>
      </c>
      <c r="B85" s="68" t="s">
        <v>121</v>
      </c>
      <c r="C85" s="69">
        <f>SUM(C86:C86)</f>
        <v>48500</v>
      </c>
      <c r="D85" s="116"/>
      <c r="E85" s="116"/>
    </row>
    <row r="86" spans="1:5" ht="12.75">
      <c r="A86" s="36">
        <v>67112</v>
      </c>
      <c r="B86" s="37" t="s">
        <v>149</v>
      </c>
      <c r="C86" s="21">
        <v>48500</v>
      </c>
      <c r="D86" s="118"/>
      <c r="E86" s="118"/>
    </row>
    <row r="87" spans="1:5" ht="12.75">
      <c r="A87" s="70">
        <v>671</v>
      </c>
      <c r="B87" s="68" t="s">
        <v>122</v>
      </c>
      <c r="C87" s="69">
        <f>SUM(C88:C88)</f>
        <v>209372</v>
      </c>
      <c r="D87" s="116"/>
      <c r="E87" s="116"/>
    </row>
    <row r="88" spans="1:5" ht="12.75">
      <c r="A88" s="36">
        <v>67112</v>
      </c>
      <c r="B88" s="37" t="s">
        <v>150</v>
      </c>
      <c r="C88" s="21">
        <v>209372</v>
      </c>
      <c r="D88" s="118"/>
      <c r="E88" s="118"/>
    </row>
    <row r="89" spans="1:5" ht="12.75">
      <c r="A89" s="70">
        <v>671</v>
      </c>
      <c r="B89" s="68" t="s">
        <v>123</v>
      </c>
      <c r="C89" s="69">
        <f>SUM(C90:C90)</f>
        <v>183500</v>
      </c>
      <c r="D89" s="116"/>
      <c r="E89" s="116"/>
    </row>
    <row r="90" spans="1:5" ht="12.75">
      <c r="A90" s="36">
        <v>67112</v>
      </c>
      <c r="B90" s="37" t="s">
        <v>151</v>
      </c>
      <c r="C90" s="21">
        <v>183500</v>
      </c>
      <c r="D90" s="118"/>
      <c r="E90" s="118"/>
    </row>
    <row r="91" spans="1:5" ht="12.75">
      <c r="A91" s="70">
        <v>671</v>
      </c>
      <c r="B91" s="68" t="s">
        <v>124</v>
      </c>
      <c r="C91" s="69">
        <f>SUM(C92:C92)</f>
        <v>136097</v>
      </c>
      <c r="D91" s="116"/>
      <c r="E91" s="116"/>
    </row>
    <row r="92" spans="1:5" ht="12.75">
      <c r="A92" s="36">
        <v>67112</v>
      </c>
      <c r="B92" s="37" t="s">
        <v>152</v>
      </c>
      <c r="C92" s="21">
        <v>136097</v>
      </c>
      <c r="D92" s="118"/>
      <c r="E92" s="118"/>
    </row>
    <row r="93" spans="1:5" ht="12.75">
      <c r="A93" s="70">
        <v>671</v>
      </c>
      <c r="B93" s="68" t="s">
        <v>125</v>
      </c>
      <c r="C93" s="69">
        <f>SUM(C94:C94)</f>
        <v>65965</v>
      </c>
      <c r="D93" s="116"/>
      <c r="E93" s="116"/>
    </row>
    <row r="94" spans="1:5" ht="12.75">
      <c r="A94" s="36">
        <v>67112</v>
      </c>
      <c r="B94" s="37" t="s">
        <v>153</v>
      </c>
      <c r="C94" s="21">
        <v>65965</v>
      </c>
      <c r="D94" s="118"/>
      <c r="E94" s="118"/>
    </row>
    <row r="95" spans="1:5" ht="12.75">
      <c r="A95" s="28" t="s">
        <v>53</v>
      </c>
      <c r="B95" s="22" t="s">
        <v>126</v>
      </c>
      <c r="C95" s="23">
        <f>SUM(C97:C97)</f>
        <v>5210829</v>
      </c>
      <c r="D95" s="128"/>
      <c r="E95" s="145"/>
    </row>
    <row r="96" spans="1:5" ht="12.75">
      <c r="A96" s="152">
        <v>63</v>
      </c>
      <c r="B96" s="156" t="s">
        <v>381</v>
      </c>
      <c r="C96" s="154">
        <f>SUM(C97)</f>
        <v>5210829</v>
      </c>
      <c r="D96" s="155">
        <f>SUM(C96+(C96*1%))</f>
        <v>5262937.29</v>
      </c>
      <c r="E96" s="155">
        <f>SUM(D96+(D96*1.5%))</f>
        <v>5341881.34935</v>
      </c>
    </row>
    <row r="97" spans="1:5" ht="12.75">
      <c r="A97" s="70">
        <v>636</v>
      </c>
      <c r="B97" s="68" t="s">
        <v>127</v>
      </c>
      <c r="C97" s="69">
        <f>SUM(C98:C98)</f>
        <v>5210829</v>
      </c>
      <c r="D97" s="116"/>
      <c r="E97" s="116"/>
    </row>
    <row r="98" spans="1:5" ht="12.75">
      <c r="A98" s="56">
        <v>63612</v>
      </c>
      <c r="B98" s="57" t="s">
        <v>154</v>
      </c>
      <c r="C98" s="58">
        <v>5210829</v>
      </c>
      <c r="D98" s="122"/>
      <c r="E98" s="122"/>
    </row>
    <row r="99" spans="1:5" ht="12.75">
      <c r="A99" s="36"/>
      <c r="B99" s="37"/>
      <c r="C99" s="21"/>
      <c r="D99" s="118"/>
      <c r="E99" s="118"/>
    </row>
    <row r="100" spans="1:5" ht="12.75">
      <c r="A100" s="13"/>
      <c r="B100" s="10"/>
      <c r="C100" s="17"/>
      <c r="D100" s="123"/>
      <c r="E100" s="123"/>
    </row>
    <row r="101" spans="1:5" ht="12.75">
      <c r="A101" s="13"/>
      <c r="B101" s="10"/>
      <c r="C101" s="17"/>
      <c r="D101" s="123"/>
      <c r="E101" s="123"/>
    </row>
    <row r="102" spans="1:5" ht="12.75">
      <c r="A102" s="13"/>
      <c r="B102" s="10"/>
      <c r="C102" s="17"/>
      <c r="D102" s="123"/>
      <c r="E102" s="123"/>
    </row>
    <row r="103" spans="1:5" ht="12.75">
      <c r="A103" s="13"/>
      <c r="B103" s="10"/>
      <c r="C103" s="17"/>
      <c r="D103" s="123"/>
      <c r="E103" s="123"/>
    </row>
    <row r="104" spans="1:5" ht="12.75">
      <c r="A104" s="13"/>
      <c r="B104" s="10"/>
      <c r="C104" s="17"/>
      <c r="D104" s="123"/>
      <c r="E104" s="123"/>
    </row>
    <row r="105" spans="1:5" ht="37.5">
      <c r="A105" s="33" t="s">
        <v>13</v>
      </c>
      <c r="B105" s="34" t="s">
        <v>4</v>
      </c>
      <c r="C105" s="143" t="s">
        <v>82</v>
      </c>
      <c r="D105" s="113" t="s">
        <v>351</v>
      </c>
      <c r="E105" s="113" t="s">
        <v>352</v>
      </c>
    </row>
    <row r="106" spans="1:5" ht="15.75">
      <c r="A106" s="184" t="s">
        <v>83</v>
      </c>
      <c r="B106" s="185" t="s">
        <v>84</v>
      </c>
      <c r="C106" s="186">
        <f>SUM(C107+C266,C380+C420)</f>
        <v>6833157</v>
      </c>
      <c r="D106" s="187">
        <f>SUM(D109:D428)</f>
        <v>6901488.57</v>
      </c>
      <c r="E106" s="187">
        <f>SUM(E109:E428)</f>
        <v>7005010.898550001</v>
      </c>
    </row>
    <row r="107" spans="1:5" ht="12.75">
      <c r="A107" s="49" t="s">
        <v>14</v>
      </c>
      <c r="B107" s="50" t="s">
        <v>5</v>
      </c>
      <c r="C107" s="51">
        <f>SUM(C108,C160,C242,C251)</f>
        <v>5789508</v>
      </c>
      <c r="D107" s="124"/>
      <c r="E107" s="124"/>
    </row>
    <row r="108" spans="1:5" ht="25.5">
      <c r="A108" s="171" t="s">
        <v>130</v>
      </c>
      <c r="B108" s="172" t="s">
        <v>6</v>
      </c>
      <c r="C108" s="173">
        <f>SUM(C109+C115)</f>
        <v>140137</v>
      </c>
      <c r="D108" s="174"/>
      <c r="E108" s="174"/>
    </row>
    <row r="109" spans="1:5" ht="12.75">
      <c r="A109" s="29" t="s">
        <v>15</v>
      </c>
      <c r="B109" s="24" t="s">
        <v>19</v>
      </c>
      <c r="C109" s="35">
        <f>SUM(C111+C113)</f>
        <v>4040</v>
      </c>
      <c r="D109" s="117"/>
      <c r="E109" s="121"/>
    </row>
    <row r="110" spans="1:5" ht="12.75">
      <c r="A110" s="149">
        <v>32</v>
      </c>
      <c r="B110" s="150" t="s">
        <v>382</v>
      </c>
      <c r="C110" s="151">
        <f>SUM(C111,C113)</f>
        <v>4040</v>
      </c>
      <c r="D110" s="155">
        <f>SUM(C110+(C110*1%))</f>
        <v>4080.4</v>
      </c>
      <c r="E110" s="155">
        <f>SUM(D110+(D110*1.5%))</f>
        <v>4141.606</v>
      </c>
    </row>
    <row r="111" spans="1:5" ht="12.75">
      <c r="A111" s="70">
        <v>321</v>
      </c>
      <c r="B111" s="68" t="s">
        <v>16</v>
      </c>
      <c r="C111" s="69">
        <f>SUM(C112:C112)</f>
        <v>2040</v>
      </c>
      <c r="D111" s="116"/>
      <c r="E111" s="116"/>
    </row>
    <row r="112" spans="1:5" ht="12.75">
      <c r="A112" s="36">
        <v>32111</v>
      </c>
      <c r="B112" s="37" t="s">
        <v>155</v>
      </c>
      <c r="C112" s="21">
        <v>2040</v>
      </c>
      <c r="D112" s="118"/>
      <c r="E112" s="118"/>
    </row>
    <row r="113" spans="1:5" ht="12.75">
      <c r="A113" s="70">
        <v>322</v>
      </c>
      <c r="B113" s="68" t="s">
        <v>17</v>
      </c>
      <c r="C113" s="69">
        <f>SUM(C114:C114)</f>
        <v>2000</v>
      </c>
      <c r="D113" s="116"/>
      <c r="E113" s="116"/>
    </row>
    <row r="114" spans="1:5" ht="12.75">
      <c r="A114" s="36">
        <v>32219</v>
      </c>
      <c r="B114" s="37" t="s">
        <v>156</v>
      </c>
      <c r="C114" s="21">
        <v>2000</v>
      </c>
      <c r="D114" s="118"/>
      <c r="E114" s="118"/>
    </row>
    <row r="115" spans="1:5" ht="12.75">
      <c r="A115" s="28" t="s">
        <v>18</v>
      </c>
      <c r="B115" s="22" t="s">
        <v>20</v>
      </c>
      <c r="C115" s="23">
        <f>SUM(C117+C125,C136,C151,C158)</f>
        <v>136097</v>
      </c>
      <c r="D115" s="128"/>
      <c r="E115" s="145"/>
    </row>
    <row r="116" spans="1:5" ht="12.75">
      <c r="A116" s="152">
        <v>32</v>
      </c>
      <c r="B116" s="150" t="s">
        <v>382</v>
      </c>
      <c r="C116" s="154">
        <f>SUM(C117,C125,C136,C151)</f>
        <v>128097</v>
      </c>
      <c r="D116" s="155">
        <f>SUM(C116+(C116*1%))</f>
        <v>129377.97</v>
      </c>
      <c r="E116" s="155">
        <f>SUM(D116+(D116*1.5%))</f>
        <v>131318.63955</v>
      </c>
    </row>
    <row r="117" spans="1:5" ht="12.75">
      <c r="A117" s="70">
        <v>321</v>
      </c>
      <c r="B117" s="68" t="s">
        <v>21</v>
      </c>
      <c r="C117" s="69">
        <f>SUM(C118:C124)</f>
        <v>15300</v>
      </c>
      <c r="D117" s="116"/>
      <c r="E117" s="116"/>
    </row>
    <row r="118" spans="1:5" ht="12.75">
      <c r="A118" s="36">
        <v>32111</v>
      </c>
      <c r="B118" s="37" t="s">
        <v>163</v>
      </c>
      <c r="C118" s="21">
        <v>4000</v>
      </c>
      <c r="D118" s="118"/>
      <c r="E118" s="118"/>
    </row>
    <row r="119" spans="1:5" ht="12.75">
      <c r="A119" s="36">
        <v>32112</v>
      </c>
      <c r="B119" s="37" t="s">
        <v>250</v>
      </c>
      <c r="C119" s="21">
        <v>100</v>
      </c>
      <c r="D119" s="118"/>
      <c r="E119" s="118"/>
    </row>
    <row r="120" spans="1:5" ht="12.75">
      <c r="A120" s="36">
        <v>32113</v>
      </c>
      <c r="B120" s="37" t="s">
        <v>251</v>
      </c>
      <c r="C120" s="21">
        <v>4000</v>
      </c>
      <c r="D120" s="118"/>
      <c r="E120" s="118"/>
    </row>
    <row r="121" spans="1:5" ht="12.75">
      <c r="A121" s="36">
        <v>32115</v>
      </c>
      <c r="B121" s="37" t="s">
        <v>252</v>
      </c>
      <c r="C121" s="21">
        <v>5500</v>
      </c>
      <c r="D121" s="118"/>
      <c r="E121" s="118"/>
    </row>
    <row r="122" spans="1:5" ht="12.75">
      <c r="A122" s="36">
        <v>32119</v>
      </c>
      <c r="B122" s="37" t="s">
        <v>253</v>
      </c>
      <c r="C122" s="21">
        <v>100</v>
      </c>
      <c r="D122" s="118"/>
      <c r="E122" s="118"/>
    </row>
    <row r="123" spans="1:5" ht="12.75">
      <c r="A123" s="36">
        <v>32131</v>
      </c>
      <c r="B123" s="37" t="s">
        <v>254</v>
      </c>
      <c r="C123" s="21">
        <v>1500</v>
      </c>
      <c r="D123" s="118"/>
      <c r="E123" s="118"/>
    </row>
    <row r="124" spans="1:5" ht="12.75">
      <c r="A124" s="36">
        <v>32141</v>
      </c>
      <c r="B124" s="37" t="s">
        <v>255</v>
      </c>
      <c r="C124" s="21">
        <v>100</v>
      </c>
      <c r="D124" s="118"/>
      <c r="E124" s="118"/>
    </row>
    <row r="125" spans="1:5" ht="12.75">
      <c r="A125" s="70">
        <v>322</v>
      </c>
      <c r="B125" s="68" t="s">
        <v>22</v>
      </c>
      <c r="C125" s="69">
        <f>SUM(C126:C135)</f>
        <v>36491</v>
      </c>
      <c r="D125" s="116"/>
      <c r="E125" s="116"/>
    </row>
    <row r="126" spans="1:5" ht="12.75">
      <c r="A126" s="36">
        <v>32211</v>
      </c>
      <c r="B126" s="37" t="s">
        <v>256</v>
      </c>
      <c r="C126" s="21">
        <v>5600</v>
      </c>
      <c r="D126" s="118"/>
      <c r="E126" s="118"/>
    </row>
    <row r="127" spans="1:5" ht="12.75">
      <c r="A127" s="36">
        <v>32212</v>
      </c>
      <c r="B127" s="37" t="s">
        <v>257</v>
      </c>
      <c r="C127" s="21">
        <v>1500</v>
      </c>
      <c r="D127" s="118"/>
      <c r="E127" s="118"/>
    </row>
    <row r="128" spans="1:5" ht="12.75">
      <c r="A128" s="36">
        <v>32214</v>
      </c>
      <c r="B128" s="37" t="s">
        <v>258</v>
      </c>
      <c r="C128" s="21">
        <v>4800</v>
      </c>
      <c r="D128" s="118"/>
      <c r="E128" s="118"/>
    </row>
    <row r="129" spans="1:5" ht="12.75">
      <c r="A129" s="36">
        <v>32216</v>
      </c>
      <c r="B129" s="37" t="s">
        <v>259</v>
      </c>
      <c r="C129" s="21">
        <v>5000</v>
      </c>
      <c r="D129" s="118"/>
      <c r="E129" s="118"/>
    </row>
    <row r="130" spans="1:5" ht="12.75">
      <c r="A130" s="36">
        <v>32219</v>
      </c>
      <c r="B130" s="37" t="s">
        <v>260</v>
      </c>
      <c r="C130" s="21">
        <v>12650</v>
      </c>
      <c r="D130" s="118"/>
      <c r="E130" s="118"/>
    </row>
    <row r="131" spans="1:5" ht="12.75">
      <c r="A131" s="36">
        <v>32234</v>
      </c>
      <c r="B131" s="37" t="s">
        <v>261</v>
      </c>
      <c r="C131" s="21">
        <v>450</v>
      </c>
      <c r="D131" s="118"/>
      <c r="E131" s="118"/>
    </row>
    <row r="132" spans="1:5" ht="12.75">
      <c r="A132" s="36">
        <v>32241</v>
      </c>
      <c r="B132" s="37" t="s">
        <v>262</v>
      </c>
      <c r="C132" s="21">
        <v>500</v>
      </c>
      <c r="D132" s="118"/>
      <c r="E132" s="118"/>
    </row>
    <row r="133" spans="1:5" ht="12.75">
      <c r="A133" s="36">
        <v>32242</v>
      </c>
      <c r="B133" s="37" t="s">
        <v>263</v>
      </c>
      <c r="C133" s="21">
        <v>4391</v>
      </c>
      <c r="D133" s="118"/>
      <c r="E133" s="118"/>
    </row>
    <row r="134" spans="1:5" ht="12.75">
      <c r="A134" s="36">
        <v>32251</v>
      </c>
      <c r="B134" s="37" t="s">
        <v>174</v>
      </c>
      <c r="C134" s="21">
        <v>600</v>
      </c>
      <c r="D134" s="118"/>
      <c r="E134" s="118"/>
    </row>
    <row r="135" spans="1:5" ht="12.75">
      <c r="A135" s="36">
        <v>32271</v>
      </c>
      <c r="B135" s="37" t="s">
        <v>205</v>
      </c>
      <c r="C135" s="21">
        <v>1000</v>
      </c>
      <c r="D135" s="118"/>
      <c r="E135" s="118"/>
    </row>
    <row r="136" spans="1:5" ht="12.75">
      <c r="A136" s="70">
        <v>323</v>
      </c>
      <c r="B136" s="68" t="s">
        <v>23</v>
      </c>
      <c r="C136" s="69">
        <f>SUM(C137:C150)</f>
        <v>71406</v>
      </c>
      <c r="D136" s="116"/>
      <c r="E136" s="116"/>
    </row>
    <row r="137" spans="1:5" ht="12.75">
      <c r="A137" s="36">
        <v>32311</v>
      </c>
      <c r="B137" s="37" t="s">
        <v>264</v>
      </c>
      <c r="C137" s="21">
        <v>10556</v>
      </c>
      <c r="D137" s="118"/>
      <c r="E137" s="118"/>
    </row>
    <row r="138" spans="1:5" ht="12.75">
      <c r="A138" s="36">
        <v>32313</v>
      </c>
      <c r="B138" s="37" t="s">
        <v>176</v>
      </c>
      <c r="C138" s="21">
        <v>1550</v>
      </c>
      <c r="D138" s="118"/>
      <c r="E138" s="118"/>
    </row>
    <row r="139" spans="1:5" ht="12.75">
      <c r="A139" s="36">
        <v>32319</v>
      </c>
      <c r="B139" s="37" t="s">
        <v>265</v>
      </c>
      <c r="C139" s="21">
        <v>1000</v>
      </c>
      <c r="D139" s="118"/>
      <c r="E139" s="118"/>
    </row>
    <row r="140" spans="1:5" ht="12.75">
      <c r="A140" s="36">
        <v>32321</v>
      </c>
      <c r="B140" s="37" t="s">
        <v>178</v>
      </c>
      <c r="C140" s="21">
        <v>600</v>
      </c>
      <c r="D140" s="118"/>
      <c r="E140" s="118"/>
    </row>
    <row r="141" spans="1:5" ht="12.75">
      <c r="A141" s="36">
        <v>32322</v>
      </c>
      <c r="B141" s="37" t="s">
        <v>179</v>
      </c>
      <c r="C141" s="21">
        <v>3220</v>
      </c>
      <c r="D141" s="118"/>
      <c r="E141" s="118"/>
    </row>
    <row r="142" spans="1:5" ht="12.75">
      <c r="A142" s="36">
        <v>32332</v>
      </c>
      <c r="B142" s="37" t="s">
        <v>266</v>
      </c>
      <c r="C142" s="21">
        <v>200</v>
      </c>
      <c r="D142" s="118"/>
      <c r="E142" s="118"/>
    </row>
    <row r="143" spans="1:5" ht="12.75">
      <c r="A143" s="36">
        <v>32341</v>
      </c>
      <c r="B143" s="37" t="s">
        <v>267</v>
      </c>
      <c r="C143" s="21">
        <v>12000</v>
      </c>
      <c r="D143" s="118"/>
      <c r="E143" s="118"/>
    </row>
    <row r="144" spans="1:5" ht="12.75">
      <c r="A144" s="36">
        <v>32342</v>
      </c>
      <c r="B144" s="37" t="s">
        <v>268</v>
      </c>
      <c r="C144" s="21">
        <v>11080</v>
      </c>
      <c r="D144" s="118"/>
      <c r="E144" s="118"/>
    </row>
    <row r="145" spans="1:5" ht="12.75">
      <c r="A145" s="36">
        <v>32343</v>
      </c>
      <c r="B145" s="37" t="s">
        <v>269</v>
      </c>
      <c r="C145" s="21">
        <v>750</v>
      </c>
      <c r="D145" s="118"/>
      <c r="E145" s="118"/>
    </row>
    <row r="146" spans="1:5" ht="12.75">
      <c r="A146" s="36">
        <v>32349</v>
      </c>
      <c r="B146" s="37" t="s">
        <v>270</v>
      </c>
      <c r="C146" s="21">
        <v>6750</v>
      </c>
      <c r="D146" s="118"/>
      <c r="E146" s="118"/>
    </row>
    <row r="147" spans="1:5" ht="12.75">
      <c r="A147" s="36">
        <v>32353</v>
      </c>
      <c r="B147" s="37" t="s">
        <v>336</v>
      </c>
      <c r="C147" s="21">
        <v>9000</v>
      </c>
      <c r="D147" s="118"/>
      <c r="E147" s="118"/>
    </row>
    <row r="148" spans="1:5" ht="12.75">
      <c r="A148" s="36">
        <v>32389</v>
      </c>
      <c r="B148" s="37" t="s">
        <v>335</v>
      </c>
      <c r="C148" s="21">
        <v>9500</v>
      </c>
      <c r="D148" s="118"/>
      <c r="E148" s="118"/>
    </row>
    <row r="149" spans="1:5" ht="12.75">
      <c r="A149" s="36">
        <v>32391</v>
      </c>
      <c r="B149" s="37" t="s">
        <v>191</v>
      </c>
      <c r="C149" s="21">
        <v>200</v>
      </c>
      <c r="D149" s="118"/>
      <c r="E149" s="118"/>
    </row>
    <row r="150" spans="1:5" ht="12.75">
      <c r="A150" s="36">
        <v>32396</v>
      </c>
      <c r="B150" s="37" t="s">
        <v>271</v>
      </c>
      <c r="C150" s="21">
        <v>5000</v>
      </c>
      <c r="D150" s="118"/>
      <c r="E150" s="118"/>
    </row>
    <row r="151" spans="1:5" ht="12.75">
      <c r="A151" s="70">
        <v>329</v>
      </c>
      <c r="B151" s="68" t="s">
        <v>24</v>
      </c>
      <c r="C151" s="69">
        <f>SUM(C152:C156)</f>
        <v>4900</v>
      </c>
      <c r="D151" s="116"/>
      <c r="E151" s="116"/>
    </row>
    <row r="152" spans="1:5" ht="12.75">
      <c r="A152" s="36">
        <v>32931</v>
      </c>
      <c r="B152" s="37" t="s">
        <v>182</v>
      </c>
      <c r="C152" s="21">
        <v>100</v>
      </c>
      <c r="D152" s="118"/>
      <c r="E152" s="118"/>
    </row>
    <row r="153" spans="1:5" ht="12.75">
      <c r="A153" s="36">
        <v>32941</v>
      </c>
      <c r="B153" s="37" t="s">
        <v>272</v>
      </c>
      <c r="C153" s="21">
        <v>1500</v>
      </c>
      <c r="D153" s="118"/>
      <c r="E153" s="118"/>
    </row>
    <row r="154" spans="1:5" ht="12.75">
      <c r="A154" s="36">
        <v>32953</v>
      </c>
      <c r="B154" s="37" t="s">
        <v>273</v>
      </c>
      <c r="C154" s="21">
        <v>1500</v>
      </c>
      <c r="D154" s="118"/>
      <c r="E154" s="118"/>
    </row>
    <row r="155" spans="1:5" ht="12.75">
      <c r="A155" s="36">
        <v>32954</v>
      </c>
      <c r="B155" s="37" t="s">
        <v>274</v>
      </c>
      <c r="C155" s="21">
        <v>200</v>
      </c>
      <c r="D155" s="118"/>
      <c r="E155" s="118"/>
    </row>
    <row r="156" spans="1:5" ht="12.75">
      <c r="A156" s="36">
        <v>32999</v>
      </c>
      <c r="B156" s="37" t="s">
        <v>372</v>
      </c>
      <c r="C156" s="21">
        <v>1600</v>
      </c>
      <c r="D156" s="118"/>
      <c r="E156" s="118"/>
    </row>
    <row r="157" spans="1:5" ht="12.75">
      <c r="A157" s="152">
        <v>34</v>
      </c>
      <c r="B157" s="156" t="s">
        <v>383</v>
      </c>
      <c r="C157" s="154">
        <f>SUM(C158)</f>
        <v>8000</v>
      </c>
      <c r="D157" s="155">
        <f>SUM(C157+(C157*1%))</f>
        <v>8080</v>
      </c>
      <c r="E157" s="155">
        <f>SUM(D157+(D157*1.5%))</f>
        <v>8201.2</v>
      </c>
    </row>
    <row r="158" spans="1:5" ht="12.75">
      <c r="A158" s="70">
        <v>343</v>
      </c>
      <c r="B158" s="68" t="s">
        <v>25</v>
      </c>
      <c r="C158" s="69">
        <f>SUM(C159:C159)</f>
        <v>8000</v>
      </c>
      <c r="D158" s="116"/>
      <c r="E158" s="116"/>
    </row>
    <row r="159" spans="1:5" ht="12.75">
      <c r="A159" s="36">
        <v>34312</v>
      </c>
      <c r="B159" s="37" t="s">
        <v>275</v>
      </c>
      <c r="C159" s="21">
        <v>8000</v>
      </c>
      <c r="D159" s="118"/>
      <c r="E159" s="118"/>
    </row>
    <row r="160" spans="1:5" ht="25.5">
      <c r="A160" s="171" t="s">
        <v>26</v>
      </c>
      <c r="B160" s="172" t="s">
        <v>8</v>
      </c>
      <c r="C160" s="173">
        <f>SUM(C161+C165,C177,C220,C238)</f>
        <v>438542</v>
      </c>
      <c r="D160" s="174"/>
      <c r="E160" s="174"/>
    </row>
    <row r="161" spans="1:5" ht="12.75">
      <c r="A161" s="29" t="s">
        <v>15</v>
      </c>
      <c r="B161" s="24" t="s">
        <v>27</v>
      </c>
      <c r="C161" s="38">
        <f>SUM(C163:C163)</f>
        <v>1000</v>
      </c>
      <c r="D161" s="121"/>
      <c r="E161" s="121"/>
    </row>
    <row r="162" spans="1:5" ht="12.75">
      <c r="A162" s="149">
        <v>32</v>
      </c>
      <c r="B162" s="150" t="s">
        <v>382</v>
      </c>
      <c r="C162" s="157">
        <f>SUM(C163)</f>
        <v>1000</v>
      </c>
      <c r="D162" s="155">
        <f>SUM(C162+(C162*1%))</f>
        <v>1010</v>
      </c>
      <c r="E162" s="155">
        <f>SUM(D162+(D162*1.5%))</f>
        <v>1025.15</v>
      </c>
    </row>
    <row r="163" spans="1:5" ht="12.75">
      <c r="A163" s="71">
        <v>322</v>
      </c>
      <c r="B163" s="72" t="s">
        <v>22</v>
      </c>
      <c r="C163" s="73">
        <f>SUM(C164)</f>
        <v>1000</v>
      </c>
      <c r="D163" s="116"/>
      <c r="E163" s="116"/>
    </row>
    <row r="164" spans="1:5" ht="12.75">
      <c r="A164" s="39">
        <v>32233</v>
      </c>
      <c r="B164" s="40" t="s">
        <v>157</v>
      </c>
      <c r="C164" s="41">
        <v>1000</v>
      </c>
      <c r="D164" s="125"/>
      <c r="E164" s="125"/>
    </row>
    <row r="165" spans="1:5" ht="12.75">
      <c r="A165" s="42" t="s">
        <v>18</v>
      </c>
      <c r="B165" s="24" t="s">
        <v>20</v>
      </c>
      <c r="C165" s="38">
        <f>SUM(C167+C173,C175)</f>
        <v>392872</v>
      </c>
      <c r="D165" s="121"/>
      <c r="E165" s="121"/>
    </row>
    <row r="166" spans="1:5" ht="12.75">
      <c r="A166" s="158">
        <v>32</v>
      </c>
      <c r="B166" s="150" t="s">
        <v>382</v>
      </c>
      <c r="C166" s="157">
        <f>SUM(C167,C173,C175)</f>
        <v>392872</v>
      </c>
      <c r="D166" s="155">
        <f>SUM(C166+(C166*1%))</f>
        <v>396800.72</v>
      </c>
      <c r="E166" s="155">
        <f>SUM(D166+(D166*1.5%))</f>
        <v>402752.73079999996</v>
      </c>
    </row>
    <row r="167" spans="1:5" ht="12.75">
      <c r="A167" s="71">
        <v>322</v>
      </c>
      <c r="B167" s="72" t="s">
        <v>22</v>
      </c>
      <c r="C167" s="73">
        <f>SUM(C170:C172)</f>
        <v>173500</v>
      </c>
      <c r="D167" s="116"/>
      <c r="E167" s="116"/>
    </row>
    <row r="168" spans="1:5" ht="12.75">
      <c r="A168" s="71"/>
      <c r="B168" s="72"/>
      <c r="C168" s="73"/>
      <c r="D168" s="116"/>
      <c r="E168" s="116"/>
    </row>
    <row r="169" spans="1:5" ht="12.75">
      <c r="A169" s="71"/>
      <c r="B169" s="72"/>
      <c r="C169" s="73"/>
      <c r="D169" s="116"/>
      <c r="E169" s="116"/>
    </row>
    <row r="170" spans="1:5" ht="12.75">
      <c r="A170" s="39">
        <v>32219</v>
      </c>
      <c r="B170" s="40" t="s">
        <v>158</v>
      </c>
      <c r="C170" s="41">
        <v>3350</v>
      </c>
      <c r="D170" s="125"/>
      <c r="E170" s="125"/>
    </row>
    <row r="171" spans="1:5" ht="12.75">
      <c r="A171" s="39">
        <v>32231</v>
      </c>
      <c r="B171" s="40" t="s">
        <v>159</v>
      </c>
      <c r="C171" s="41">
        <v>46200</v>
      </c>
      <c r="D171" s="125"/>
      <c r="E171" s="125"/>
    </row>
    <row r="172" spans="1:5" ht="12.75">
      <c r="A172" s="39">
        <v>32233</v>
      </c>
      <c r="B172" s="40" t="s">
        <v>157</v>
      </c>
      <c r="C172" s="41">
        <v>123950</v>
      </c>
      <c r="D172" s="125"/>
      <c r="E172" s="125"/>
    </row>
    <row r="173" spans="1:5" ht="12.75">
      <c r="A173" s="71">
        <v>323</v>
      </c>
      <c r="B173" s="72" t="s">
        <v>23</v>
      </c>
      <c r="C173" s="73">
        <f>SUM(C174)</f>
        <v>10000</v>
      </c>
      <c r="D173" s="116"/>
      <c r="E173" s="116"/>
    </row>
    <row r="174" spans="1:5" ht="12.75">
      <c r="A174" s="39">
        <v>32361</v>
      </c>
      <c r="B174" s="40" t="s">
        <v>160</v>
      </c>
      <c r="C174" s="41">
        <v>10000</v>
      </c>
      <c r="D174" s="125"/>
      <c r="E174" s="125"/>
    </row>
    <row r="175" spans="1:5" ht="12.75">
      <c r="A175" s="71">
        <v>323</v>
      </c>
      <c r="B175" s="72" t="s">
        <v>162</v>
      </c>
      <c r="C175" s="73">
        <f>SUM(C176)</f>
        <v>209372</v>
      </c>
      <c r="D175" s="116"/>
      <c r="E175" s="116"/>
    </row>
    <row r="176" spans="1:5" ht="12.75">
      <c r="A176" s="39">
        <v>32319</v>
      </c>
      <c r="B176" s="40" t="s">
        <v>161</v>
      </c>
      <c r="C176" s="41">
        <v>209372</v>
      </c>
      <c r="D176" s="125"/>
      <c r="E176" s="125"/>
    </row>
    <row r="177" spans="1:5" ht="12.75">
      <c r="A177" s="42" t="s">
        <v>28</v>
      </c>
      <c r="B177" s="43" t="s">
        <v>29</v>
      </c>
      <c r="C177" s="38">
        <f>SUM(C179,C184,C189,C196,C198,C200,C202,C208,C211,C213,C218)</f>
        <v>27670</v>
      </c>
      <c r="D177" s="121"/>
      <c r="E177" s="121"/>
    </row>
    <row r="178" spans="1:5" ht="12.75">
      <c r="A178" s="158">
        <v>32</v>
      </c>
      <c r="B178" s="150" t="s">
        <v>382</v>
      </c>
      <c r="C178" s="157">
        <f>SUM(C179,C189,C196,C200,C202,C211,C213)</f>
        <v>27570</v>
      </c>
      <c r="D178" s="155">
        <f>SUM(C178+(C178*1%))</f>
        <v>27845.7</v>
      </c>
      <c r="E178" s="155">
        <f>SUM(D178+(D178*1.5%))</f>
        <v>28263.3855</v>
      </c>
    </row>
    <row r="179" spans="1:5" ht="12.75">
      <c r="A179" s="71">
        <v>321</v>
      </c>
      <c r="B179" s="74" t="s">
        <v>21</v>
      </c>
      <c r="C179" s="73">
        <f>SUM(C180:C183)</f>
        <v>5000</v>
      </c>
      <c r="D179" s="116"/>
      <c r="E179" s="116"/>
    </row>
    <row r="180" spans="1:5" ht="12.75">
      <c r="A180" s="39">
        <v>32111</v>
      </c>
      <c r="B180" s="44" t="s">
        <v>163</v>
      </c>
      <c r="C180" s="45">
        <v>940</v>
      </c>
      <c r="D180" s="118"/>
      <c r="E180" s="118"/>
    </row>
    <row r="181" spans="1:5" ht="12.75">
      <c r="A181" s="39">
        <v>32113</v>
      </c>
      <c r="B181" s="44" t="s">
        <v>164</v>
      </c>
      <c r="C181" s="45">
        <v>600</v>
      </c>
      <c r="D181" s="118"/>
      <c r="E181" s="118"/>
    </row>
    <row r="182" spans="1:5" ht="12.75">
      <c r="A182" s="39">
        <v>32115</v>
      </c>
      <c r="B182" s="44" t="s">
        <v>165</v>
      </c>
      <c r="C182" s="45">
        <v>2400</v>
      </c>
      <c r="D182" s="118"/>
      <c r="E182" s="118"/>
    </row>
    <row r="183" spans="1:5" ht="12.75">
      <c r="A183" s="39">
        <v>32131</v>
      </c>
      <c r="B183" s="44" t="s">
        <v>166</v>
      </c>
      <c r="C183" s="45">
        <v>1060</v>
      </c>
      <c r="D183" s="118"/>
      <c r="E183" s="118"/>
    </row>
    <row r="184" spans="1:5" ht="12.75">
      <c r="A184" s="147"/>
      <c r="B184" s="148"/>
      <c r="C184" s="41">
        <f>SUM(C185:C188)</f>
        <v>0</v>
      </c>
      <c r="D184" s="120"/>
      <c r="E184" s="120"/>
    </row>
    <row r="185" spans="1:5" ht="12.75">
      <c r="A185" s="39">
        <v>32111</v>
      </c>
      <c r="B185" s="44" t="s">
        <v>283</v>
      </c>
      <c r="C185" s="45">
        <v>0</v>
      </c>
      <c r="D185" s="118"/>
      <c r="E185" s="118"/>
    </row>
    <row r="186" spans="1:5" ht="12.75">
      <c r="A186" s="39">
        <v>32111</v>
      </c>
      <c r="B186" s="44" t="s">
        <v>167</v>
      </c>
      <c r="C186" s="45">
        <v>0</v>
      </c>
      <c r="D186" s="118"/>
      <c r="E186" s="118"/>
    </row>
    <row r="187" spans="1:5" ht="12.75">
      <c r="A187" s="39">
        <v>32115</v>
      </c>
      <c r="B187" s="44" t="s">
        <v>284</v>
      </c>
      <c r="C187" s="45">
        <v>0</v>
      </c>
      <c r="D187" s="118"/>
      <c r="E187" s="118"/>
    </row>
    <row r="188" spans="1:5" ht="12.75">
      <c r="A188" s="39">
        <v>32115</v>
      </c>
      <c r="B188" s="44" t="s">
        <v>168</v>
      </c>
      <c r="C188" s="45">
        <v>0</v>
      </c>
      <c r="D188" s="118"/>
      <c r="E188" s="118"/>
    </row>
    <row r="189" spans="1:5" ht="12.75">
      <c r="A189" s="71">
        <v>322</v>
      </c>
      <c r="B189" s="74" t="s">
        <v>31</v>
      </c>
      <c r="C189" s="73">
        <f>SUM(C190:C195)</f>
        <v>4900</v>
      </c>
      <c r="D189" s="116"/>
      <c r="E189" s="116"/>
    </row>
    <row r="190" spans="1:5" ht="12.75">
      <c r="A190" s="39">
        <v>32211</v>
      </c>
      <c r="B190" s="44" t="s">
        <v>169</v>
      </c>
      <c r="C190" s="45">
        <v>400</v>
      </c>
      <c r="D190" s="118"/>
      <c r="E190" s="118"/>
    </row>
    <row r="191" spans="1:5" ht="12.75">
      <c r="A191" s="39">
        <v>32219</v>
      </c>
      <c r="B191" s="44" t="s">
        <v>170</v>
      </c>
      <c r="C191" s="45">
        <v>1000</v>
      </c>
      <c r="D191" s="118"/>
      <c r="E191" s="118"/>
    </row>
    <row r="192" spans="1:5" ht="12.75">
      <c r="A192" s="39">
        <v>32224</v>
      </c>
      <c r="B192" s="44" t="s">
        <v>171</v>
      </c>
      <c r="C192" s="45">
        <v>500</v>
      </c>
      <c r="D192" s="118"/>
      <c r="E192" s="118"/>
    </row>
    <row r="193" spans="1:5" ht="12.75">
      <c r="A193" s="39">
        <v>32241</v>
      </c>
      <c r="B193" s="44" t="s">
        <v>172</v>
      </c>
      <c r="C193" s="45">
        <v>500</v>
      </c>
      <c r="D193" s="118"/>
      <c r="E193" s="118"/>
    </row>
    <row r="194" spans="1:5" ht="12.75">
      <c r="A194" s="39">
        <v>32242</v>
      </c>
      <c r="B194" s="44" t="s">
        <v>173</v>
      </c>
      <c r="C194" s="45">
        <v>500</v>
      </c>
      <c r="D194" s="118"/>
      <c r="E194" s="118"/>
    </row>
    <row r="195" spans="1:5" ht="12.75">
      <c r="A195" s="39">
        <v>32251</v>
      </c>
      <c r="B195" s="44" t="s">
        <v>174</v>
      </c>
      <c r="C195" s="45">
        <v>2000</v>
      </c>
      <c r="D195" s="118"/>
      <c r="E195" s="118"/>
    </row>
    <row r="196" spans="1:5" ht="12.75">
      <c r="A196" s="71">
        <v>322</v>
      </c>
      <c r="B196" s="74" t="s">
        <v>30</v>
      </c>
      <c r="C196" s="73">
        <f>SUM(C197)</f>
        <v>500</v>
      </c>
      <c r="D196" s="116"/>
      <c r="E196" s="116"/>
    </row>
    <row r="197" spans="1:5" ht="12.75">
      <c r="A197" s="39">
        <v>32216</v>
      </c>
      <c r="B197" s="44" t="s">
        <v>175</v>
      </c>
      <c r="C197" s="45">
        <v>500</v>
      </c>
      <c r="D197" s="118"/>
      <c r="E197" s="118"/>
    </row>
    <row r="198" spans="1:5" ht="12.75">
      <c r="A198" s="147"/>
      <c r="B198" s="148"/>
      <c r="C198" s="41">
        <f>SUM(C199)</f>
        <v>0</v>
      </c>
      <c r="D198" s="120"/>
      <c r="E198" s="120"/>
    </row>
    <row r="199" spans="1:5" ht="12.75">
      <c r="A199" s="39">
        <v>32224</v>
      </c>
      <c r="B199" s="44" t="s">
        <v>217</v>
      </c>
      <c r="C199" s="45">
        <v>0</v>
      </c>
      <c r="D199" s="118"/>
      <c r="E199" s="118"/>
    </row>
    <row r="200" spans="1:5" ht="12.75">
      <c r="A200" s="71">
        <v>323</v>
      </c>
      <c r="B200" s="74" t="s">
        <v>32</v>
      </c>
      <c r="C200" s="73">
        <f>SUM(C201)</f>
        <v>1170</v>
      </c>
      <c r="D200" s="116"/>
      <c r="E200" s="116"/>
    </row>
    <row r="201" spans="1:5" ht="12.75">
      <c r="A201" s="39">
        <v>32347</v>
      </c>
      <c r="B201" s="44" t="s">
        <v>135</v>
      </c>
      <c r="C201" s="45">
        <v>1170</v>
      </c>
      <c r="D201" s="118"/>
      <c r="E201" s="118"/>
    </row>
    <row r="202" spans="1:5" ht="12.75">
      <c r="A202" s="71">
        <v>323</v>
      </c>
      <c r="B202" s="74" t="s">
        <v>23</v>
      </c>
      <c r="C202" s="73">
        <f>SUM(C203:C207)</f>
        <v>11786</v>
      </c>
      <c r="D202" s="116"/>
      <c r="E202" s="116"/>
    </row>
    <row r="203" spans="1:5" ht="12.75">
      <c r="A203" s="39">
        <v>32313</v>
      </c>
      <c r="B203" s="44" t="s">
        <v>176</v>
      </c>
      <c r="C203" s="45">
        <v>100</v>
      </c>
      <c r="D203" s="118"/>
      <c r="E203" s="118"/>
    </row>
    <row r="204" spans="1:5" ht="12.75">
      <c r="A204" s="39">
        <v>32319</v>
      </c>
      <c r="B204" s="44" t="s">
        <v>177</v>
      </c>
      <c r="C204" s="45">
        <v>3086</v>
      </c>
      <c r="D204" s="118"/>
      <c r="E204" s="118"/>
    </row>
    <row r="205" spans="1:5" ht="12.75">
      <c r="A205" s="39">
        <v>32321</v>
      </c>
      <c r="B205" s="44" t="s">
        <v>178</v>
      </c>
      <c r="C205" s="45">
        <v>2000</v>
      </c>
      <c r="D205" s="118"/>
      <c r="E205" s="118"/>
    </row>
    <row r="206" spans="1:5" ht="12.75">
      <c r="A206" s="39">
        <v>32322</v>
      </c>
      <c r="B206" s="44" t="s">
        <v>334</v>
      </c>
      <c r="C206" s="45">
        <v>6500</v>
      </c>
      <c r="D206" s="118"/>
      <c r="E206" s="118"/>
    </row>
    <row r="207" spans="1:5" ht="12.75">
      <c r="A207" s="39">
        <v>32399</v>
      </c>
      <c r="B207" s="44" t="s">
        <v>180</v>
      </c>
      <c r="C207" s="45">
        <v>100</v>
      </c>
      <c r="D207" s="118"/>
      <c r="E207" s="118"/>
    </row>
    <row r="208" spans="1:5" ht="12.75">
      <c r="A208" s="147"/>
      <c r="B208" s="148"/>
      <c r="C208" s="41">
        <f>SUM(C209:C210)</f>
        <v>0</v>
      </c>
      <c r="D208" s="120"/>
      <c r="E208" s="120"/>
    </row>
    <row r="209" spans="1:5" ht="12.75">
      <c r="A209" s="39">
        <v>32321</v>
      </c>
      <c r="B209" s="44" t="s">
        <v>282</v>
      </c>
      <c r="C209" s="45">
        <v>0</v>
      </c>
      <c r="D209" s="118"/>
      <c r="E209" s="118"/>
    </row>
    <row r="210" spans="1:5" ht="12.75">
      <c r="A210" s="39">
        <v>32391</v>
      </c>
      <c r="B210" s="44" t="s">
        <v>285</v>
      </c>
      <c r="C210" s="45">
        <v>0</v>
      </c>
      <c r="D210" s="118"/>
      <c r="E210" s="118"/>
    </row>
    <row r="211" spans="1:5" ht="12.75">
      <c r="A211" s="71">
        <v>324</v>
      </c>
      <c r="B211" s="74" t="s">
        <v>33</v>
      </c>
      <c r="C211" s="73">
        <f>SUM(C212:C212)</f>
        <v>586</v>
      </c>
      <c r="D211" s="116"/>
      <c r="E211" s="116"/>
    </row>
    <row r="212" spans="1:5" ht="12.75">
      <c r="A212" s="39">
        <v>32412</v>
      </c>
      <c r="B212" s="44" t="s">
        <v>181</v>
      </c>
      <c r="C212" s="45">
        <v>586</v>
      </c>
      <c r="D212" s="118"/>
      <c r="E212" s="118"/>
    </row>
    <row r="213" spans="1:5" ht="12.75">
      <c r="A213" s="71">
        <v>329</v>
      </c>
      <c r="B213" s="74" t="s">
        <v>24</v>
      </c>
      <c r="C213" s="73">
        <f>SUM(C214:C216)</f>
        <v>3628</v>
      </c>
      <c r="D213" s="116"/>
      <c r="E213" s="116"/>
    </row>
    <row r="214" spans="1:5" ht="12.75">
      <c r="A214" s="39">
        <v>32931</v>
      </c>
      <c r="B214" s="44" t="s">
        <v>182</v>
      </c>
      <c r="C214" s="45">
        <v>1214</v>
      </c>
      <c r="D214" s="118"/>
      <c r="E214" s="118"/>
    </row>
    <row r="215" spans="1:5" ht="12.75">
      <c r="A215" s="39">
        <v>32959</v>
      </c>
      <c r="B215" s="44" t="s">
        <v>183</v>
      </c>
      <c r="C215" s="45">
        <v>2000</v>
      </c>
      <c r="D215" s="118"/>
      <c r="E215" s="118"/>
    </row>
    <row r="216" spans="1:5" ht="12.75">
      <c r="A216" s="39">
        <v>32999</v>
      </c>
      <c r="B216" s="44" t="s">
        <v>184</v>
      </c>
      <c r="C216" s="45">
        <v>414</v>
      </c>
      <c r="D216" s="118"/>
      <c r="E216" s="118"/>
    </row>
    <row r="217" spans="1:5" ht="12.75">
      <c r="A217" s="158">
        <v>34</v>
      </c>
      <c r="B217" s="159" t="s">
        <v>383</v>
      </c>
      <c r="C217" s="157">
        <f>SUM(C218)</f>
        <v>100</v>
      </c>
      <c r="D217" s="155">
        <f>SUM(C217+(C217*1%))</f>
        <v>101</v>
      </c>
      <c r="E217" s="155">
        <f>SUM(D217+(D217*1.5%))</f>
        <v>102.515</v>
      </c>
    </row>
    <row r="218" spans="1:5" ht="12.75">
      <c r="A218" s="71">
        <v>343</v>
      </c>
      <c r="B218" s="74" t="s">
        <v>25</v>
      </c>
      <c r="C218" s="73">
        <f>SUM(C219)</f>
        <v>100</v>
      </c>
      <c r="D218" s="116"/>
      <c r="E218" s="116"/>
    </row>
    <row r="219" spans="1:5" ht="12.75">
      <c r="A219" s="39">
        <v>34339</v>
      </c>
      <c r="B219" s="44" t="s">
        <v>185</v>
      </c>
      <c r="C219" s="45">
        <v>100</v>
      </c>
      <c r="D219" s="118"/>
      <c r="E219" s="118"/>
    </row>
    <row r="220" spans="1:5" ht="12.75">
      <c r="A220" s="42" t="s">
        <v>34</v>
      </c>
      <c r="B220" s="43" t="s">
        <v>35</v>
      </c>
      <c r="C220" s="38">
        <f>SUM(C222+C226,C234)</f>
        <v>15000</v>
      </c>
      <c r="D220" s="121"/>
      <c r="E220" s="121"/>
    </row>
    <row r="221" spans="1:5" ht="12.75">
      <c r="A221" s="158">
        <v>32</v>
      </c>
      <c r="B221" s="150" t="s">
        <v>382</v>
      </c>
      <c r="C221" s="157">
        <f>SUM(C222,C226,C234)</f>
        <v>15000</v>
      </c>
      <c r="D221" s="155">
        <f>SUM(C221+(C221*1%))</f>
        <v>15150</v>
      </c>
      <c r="E221" s="155">
        <f>SUM(D221+(D221*1.5%))</f>
        <v>15377.25</v>
      </c>
    </row>
    <row r="222" spans="1:5" ht="12.75">
      <c r="A222" s="71">
        <v>321</v>
      </c>
      <c r="B222" s="74" t="s">
        <v>36</v>
      </c>
      <c r="C222" s="73">
        <f>SUM(C223:C225)</f>
        <v>3000</v>
      </c>
      <c r="D222" s="116"/>
      <c r="E222" s="116"/>
    </row>
    <row r="223" spans="1:5" ht="12.75">
      <c r="A223" s="39">
        <v>32111</v>
      </c>
      <c r="B223" s="44" t="s">
        <v>163</v>
      </c>
      <c r="C223" s="45">
        <v>500</v>
      </c>
      <c r="D223" s="118"/>
      <c r="E223" s="118"/>
    </row>
    <row r="224" spans="1:5" ht="12.75">
      <c r="A224" s="39">
        <v>32112</v>
      </c>
      <c r="B224" s="44" t="s">
        <v>186</v>
      </c>
      <c r="C224" s="45">
        <v>2400</v>
      </c>
      <c r="D224" s="118"/>
      <c r="E224" s="118"/>
    </row>
    <row r="225" spans="1:5" ht="12.75">
      <c r="A225" s="39">
        <v>32115</v>
      </c>
      <c r="B225" s="44" t="s">
        <v>187</v>
      </c>
      <c r="C225" s="45">
        <v>100</v>
      </c>
      <c r="D225" s="118"/>
      <c r="E225" s="118"/>
    </row>
    <row r="226" spans="1:5" ht="12.75">
      <c r="A226" s="71">
        <v>322</v>
      </c>
      <c r="B226" s="74" t="s">
        <v>22</v>
      </c>
      <c r="C226" s="73">
        <f>SUM(C229:C233)</f>
        <v>6000</v>
      </c>
      <c r="D226" s="116"/>
      <c r="E226" s="116"/>
    </row>
    <row r="227" spans="1:5" ht="12.75">
      <c r="A227" s="71"/>
      <c r="B227" s="74"/>
      <c r="C227" s="73"/>
      <c r="D227" s="116"/>
      <c r="E227" s="116"/>
    </row>
    <row r="228" spans="1:5" ht="12.75">
      <c r="A228" s="71"/>
      <c r="B228" s="74"/>
      <c r="C228" s="73"/>
      <c r="D228" s="116"/>
      <c r="E228" s="116"/>
    </row>
    <row r="229" spans="1:5" ht="12.75">
      <c r="A229" s="39">
        <v>32219</v>
      </c>
      <c r="B229" s="44" t="s">
        <v>188</v>
      </c>
      <c r="C229" s="45">
        <v>1000</v>
      </c>
      <c r="D229" s="118"/>
      <c r="E229" s="118"/>
    </row>
    <row r="230" spans="1:5" ht="12.75">
      <c r="A230" s="39">
        <v>32241</v>
      </c>
      <c r="B230" s="44" t="s">
        <v>189</v>
      </c>
      <c r="C230" s="45">
        <v>2000</v>
      </c>
      <c r="D230" s="118"/>
      <c r="E230" s="118"/>
    </row>
    <row r="231" spans="1:5" ht="12.75">
      <c r="A231" s="39">
        <v>32242</v>
      </c>
      <c r="B231" s="44" t="s">
        <v>190</v>
      </c>
      <c r="C231" s="45">
        <v>1000</v>
      </c>
      <c r="D231" s="118"/>
      <c r="E231" s="118"/>
    </row>
    <row r="232" spans="1:5" ht="12.75">
      <c r="A232" s="39">
        <v>32251</v>
      </c>
      <c r="B232" s="44" t="s">
        <v>174</v>
      </c>
      <c r="C232" s="45">
        <v>2000</v>
      </c>
      <c r="D232" s="118"/>
      <c r="E232" s="118"/>
    </row>
    <row r="233" spans="1:5" ht="12.75">
      <c r="A233" s="39"/>
      <c r="B233" s="44"/>
      <c r="C233" s="45"/>
      <c r="D233" s="118"/>
      <c r="E233" s="118"/>
    </row>
    <row r="234" spans="1:5" ht="12.75">
      <c r="A234" s="71">
        <v>323</v>
      </c>
      <c r="B234" s="74" t="s">
        <v>23</v>
      </c>
      <c r="C234" s="73">
        <f>SUM(C235:C237)</f>
        <v>6000</v>
      </c>
      <c r="D234" s="116"/>
      <c r="E234" s="116"/>
    </row>
    <row r="235" spans="1:5" ht="12.75">
      <c r="A235" s="39">
        <v>32321</v>
      </c>
      <c r="B235" s="44" t="s">
        <v>178</v>
      </c>
      <c r="C235" s="45">
        <v>2000</v>
      </c>
      <c r="D235" s="118"/>
      <c r="E235" s="118"/>
    </row>
    <row r="236" spans="1:5" ht="12.75">
      <c r="A236" s="39">
        <v>32322</v>
      </c>
      <c r="B236" s="44" t="s">
        <v>179</v>
      </c>
      <c r="C236" s="45">
        <v>3000</v>
      </c>
      <c r="D236" s="118"/>
      <c r="E236" s="118"/>
    </row>
    <row r="237" spans="1:5" ht="12.75">
      <c r="A237" s="39">
        <v>32391</v>
      </c>
      <c r="B237" s="44" t="s">
        <v>191</v>
      </c>
      <c r="C237" s="45">
        <v>1000</v>
      </c>
      <c r="D237" s="118"/>
      <c r="E237" s="118"/>
    </row>
    <row r="238" spans="1:5" ht="12.75">
      <c r="A238" s="42" t="s">
        <v>37</v>
      </c>
      <c r="B238" s="43" t="s">
        <v>38</v>
      </c>
      <c r="C238" s="38">
        <f>SUM(C240:C240)</f>
        <v>2000</v>
      </c>
      <c r="D238" s="121"/>
      <c r="E238" s="121"/>
    </row>
    <row r="239" spans="1:5" ht="12.75">
      <c r="A239" s="158">
        <v>32</v>
      </c>
      <c r="B239" s="150" t="s">
        <v>382</v>
      </c>
      <c r="C239" s="157">
        <f>SUM(C240)</f>
        <v>2000</v>
      </c>
      <c r="D239" s="155">
        <f>SUM(C239+(C239*1%))</f>
        <v>2020</v>
      </c>
      <c r="E239" s="155">
        <f>SUM(D239+(D239*1.5%))</f>
        <v>2050.3</v>
      </c>
    </row>
    <row r="240" spans="1:5" ht="12.75">
      <c r="A240" s="71">
        <v>322</v>
      </c>
      <c r="B240" s="74" t="s">
        <v>31</v>
      </c>
      <c r="C240" s="73">
        <f>SUM(C241)</f>
        <v>2000</v>
      </c>
      <c r="D240" s="116"/>
      <c r="E240" s="116"/>
    </row>
    <row r="241" spans="1:5" ht="12.75">
      <c r="A241" s="39">
        <v>32242</v>
      </c>
      <c r="B241" s="44" t="s">
        <v>192</v>
      </c>
      <c r="C241" s="45">
        <v>2000</v>
      </c>
      <c r="D241" s="118"/>
      <c r="E241" s="118"/>
    </row>
    <row r="242" spans="1:5" ht="25.5">
      <c r="A242" s="175" t="s">
        <v>345</v>
      </c>
      <c r="B242" s="175" t="s">
        <v>347</v>
      </c>
      <c r="C242" s="173">
        <f>SUM(C243:C243)</f>
        <v>4888340</v>
      </c>
      <c r="D242" s="174"/>
      <c r="E242" s="174"/>
    </row>
    <row r="243" spans="1:5" ht="12.75">
      <c r="A243" s="42" t="s">
        <v>53</v>
      </c>
      <c r="B243" s="43" t="s">
        <v>39</v>
      </c>
      <c r="C243" s="38">
        <f>SUM(C245+C249)</f>
        <v>4888340</v>
      </c>
      <c r="D243" s="121"/>
      <c r="E243" s="121"/>
    </row>
    <row r="244" spans="1:5" ht="12.75">
      <c r="A244" s="158">
        <v>31</v>
      </c>
      <c r="B244" s="159" t="s">
        <v>384</v>
      </c>
      <c r="C244" s="157">
        <f>SUM(C245,C249)</f>
        <v>4888340</v>
      </c>
      <c r="D244" s="155">
        <f>SUM(C244+(C244*1%))</f>
        <v>4937223.4</v>
      </c>
      <c r="E244" s="155">
        <f>SUM(D244+(D244*1.5%))</f>
        <v>5011281.751</v>
      </c>
    </row>
    <row r="245" spans="1:5" ht="12.75">
      <c r="A245" s="71">
        <v>311</v>
      </c>
      <c r="B245" s="74" t="s">
        <v>40</v>
      </c>
      <c r="C245" s="73">
        <f>SUM(C246:C248)</f>
        <v>4196000</v>
      </c>
      <c r="D245" s="116"/>
      <c r="E245" s="116"/>
    </row>
    <row r="246" spans="1:5" ht="12.75">
      <c r="A246" s="39">
        <v>31111</v>
      </c>
      <c r="B246" s="44" t="s">
        <v>193</v>
      </c>
      <c r="C246" s="45">
        <v>4146000</v>
      </c>
      <c r="D246" s="118"/>
      <c r="E246" s="118"/>
    </row>
    <row r="247" spans="1:5" ht="12.75">
      <c r="A247" s="39">
        <v>31131</v>
      </c>
      <c r="B247" s="44" t="s">
        <v>194</v>
      </c>
      <c r="C247" s="45">
        <v>33500</v>
      </c>
      <c r="D247" s="118"/>
      <c r="E247" s="118"/>
    </row>
    <row r="248" spans="1:5" ht="12.75">
      <c r="A248" s="39">
        <v>31141</v>
      </c>
      <c r="B248" s="44" t="s">
        <v>195</v>
      </c>
      <c r="C248" s="45">
        <v>16500</v>
      </c>
      <c r="D248" s="118"/>
      <c r="E248" s="118"/>
    </row>
    <row r="249" spans="1:5" ht="12.75">
      <c r="A249" s="71">
        <v>313</v>
      </c>
      <c r="B249" s="74" t="s">
        <v>42</v>
      </c>
      <c r="C249" s="73">
        <f>SUM(C250:C250)</f>
        <v>692340</v>
      </c>
      <c r="D249" s="116"/>
      <c r="E249" s="116"/>
    </row>
    <row r="250" spans="1:5" ht="12.75">
      <c r="A250" s="39">
        <v>31321</v>
      </c>
      <c r="B250" s="44" t="s">
        <v>201</v>
      </c>
      <c r="C250" s="45">
        <v>692340</v>
      </c>
      <c r="D250" s="118"/>
      <c r="E250" s="118"/>
    </row>
    <row r="251" spans="1:5" ht="22.5" customHeight="1">
      <c r="A251" s="175" t="s">
        <v>346</v>
      </c>
      <c r="B251" s="175" t="s">
        <v>348</v>
      </c>
      <c r="C251" s="173">
        <f>SUM(C252:C252)</f>
        <v>322489</v>
      </c>
      <c r="D251" s="174"/>
      <c r="E251" s="174"/>
    </row>
    <row r="252" spans="1:5" ht="18.75" customHeight="1">
      <c r="A252" s="42" t="s">
        <v>53</v>
      </c>
      <c r="B252" s="43" t="s">
        <v>39</v>
      </c>
      <c r="C252" s="38">
        <f>SUM(C254+C262+C264)</f>
        <v>322489</v>
      </c>
      <c r="D252" s="121"/>
      <c r="E252" s="121"/>
    </row>
    <row r="253" spans="1:5" ht="18.75" customHeight="1">
      <c r="A253" s="158">
        <v>31</v>
      </c>
      <c r="B253" s="159" t="s">
        <v>384</v>
      </c>
      <c r="C253" s="157">
        <f>SUM(C254)</f>
        <v>200989</v>
      </c>
      <c r="D253" s="155">
        <f>SUM(C253+(C253*1%))</f>
        <v>202998.89</v>
      </c>
      <c r="E253" s="155">
        <f>SUM(D253+(D253*1.5%))</f>
        <v>206043.87335</v>
      </c>
    </row>
    <row r="254" spans="1:5" ht="12.75">
      <c r="A254" s="71">
        <v>312</v>
      </c>
      <c r="B254" s="74" t="s">
        <v>41</v>
      </c>
      <c r="C254" s="73">
        <f>SUM(C255:C260)</f>
        <v>200989</v>
      </c>
      <c r="D254" s="116"/>
      <c r="E254" s="116"/>
    </row>
    <row r="255" spans="1:5" ht="12.75">
      <c r="A255" s="39">
        <v>31212</v>
      </c>
      <c r="B255" s="44" t="s">
        <v>196</v>
      </c>
      <c r="C255" s="45">
        <v>30000</v>
      </c>
      <c r="D255" s="118"/>
      <c r="E255" s="118"/>
    </row>
    <row r="256" spans="1:5" ht="12.75">
      <c r="A256" s="39">
        <v>31213</v>
      </c>
      <c r="B256" s="44" t="s">
        <v>197</v>
      </c>
      <c r="C256" s="45">
        <v>69750</v>
      </c>
      <c r="D256" s="118"/>
      <c r="E256" s="118"/>
    </row>
    <row r="257" spans="1:5" ht="12.75">
      <c r="A257" s="39">
        <v>31214</v>
      </c>
      <c r="B257" s="44" t="s">
        <v>198</v>
      </c>
      <c r="C257" s="45">
        <v>20000</v>
      </c>
      <c r="D257" s="118"/>
      <c r="E257" s="118"/>
    </row>
    <row r="258" spans="1:5" ht="12.75">
      <c r="A258" s="39">
        <v>31215</v>
      </c>
      <c r="B258" s="44" t="s">
        <v>54</v>
      </c>
      <c r="C258" s="45">
        <v>20000</v>
      </c>
      <c r="D258" s="118"/>
      <c r="E258" s="118"/>
    </row>
    <row r="259" spans="1:5" ht="12.75">
      <c r="A259" s="39">
        <v>31216</v>
      </c>
      <c r="B259" s="44" t="s">
        <v>199</v>
      </c>
      <c r="C259" s="45">
        <v>56250</v>
      </c>
      <c r="D259" s="118"/>
      <c r="E259" s="118"/>
    </row>
    <row r="260" spans="1:5" ht="12.75">
      <c r="A260" s="39">
        <v>31219</v>
      </c>
      <c r="B260" s="44" t="s">
        <v>200</v>
      </c>
      <c r="C260" s="45">
        <v>4989</v>
      </c>
      <c r="D260" s="118"/>
      <c r="E260" s="118"/>
    </row>
    <row r="261" spans="1:5" ht="12.75">
      <c r="A261" s="158">
        <v>32</v>
      </c>
      <c r="B261" s="150" t="s">
        <v>382</v>
      </c>
      <c r="C261" s="157">
        <f>SUM(C262,C264)</f>
        <v>121500</v>
      </c>
      <c r="D261" s="155">
        <f>SUM(C261+(C261*1%))</f>
        <v>122715</v>
      </c>
      <c r="E261" s="155">
        <f>SUM(D261+(D261*1.5%))</f>
        <v>124555.725</v>
      </c>
    </row>
    <row r="262" spans="1:5" ht="12.75">
      <c r="A262" s="71">
        <v>321</v>
      </c>
      <c r="B262" s="74" t="s">
        <v>21</v>
      </c>
      <c r="C262" s="73">
        <f>SUM(C263)</f>
        <v>99000</v>
      </c>
      <c r="D262" s="116"/>
      <c r="E262" s="116"/>
    </row>
    <row r="263" spans="1:5" ht="12.75">
      <c r="A263" s="39">
        <v>32121</v>
      </c>
      <c r="B263" s="44" t="s">
        <v>202</v>
      </c>
      <c r="C263" s="45">
        <v>99000</v>
      </c>
      <c r="D263" s="118"/>
      <c r="E263" s="118"/>
    </row>
    <row r="264" spans="1:5" ht="12.75">
      <c r="A264" s="71">
        <v>329</v>
      </c>
      <c r="B264" s="74" t="s">
        <v>281</v>
      </c>
      <c r="C264" s="73">
        <f>SUM(C265)</f>
        <v>22500</v>
      </c>
      <c r="D264" s="116"/>
      <c r="E264" s="116"/>
    </row>
    <row r="265" spans="1:5" ht="12.75">
      <c r="A265" s="39">
        <v>32955</v>
      </c>
      <c r="B265" s="44" t="s">
        <v>203</v>
      </c>
      <c r="C265" s="45">
        <v>22500</v>
      </c>
      <c r="D265" s="118"/>
      <c r="E265" s="118"/>
    </row>
    <row r="266" spans="1:5" ht="12.75">
      <c r="A266" s="52" t="s">
        <v>43</v>
      </c>
      <c r="B266" s="52" t="s">
        <v>44</v>
      </c>
      <c r="C266" s="51">
        <f>SUM(C267,C287,C335,C343,C365,C370)</f>
        <v>856184</v>
      </c>
      <c r="D266" s="124"/>
      <c r="E266" s="124"/>
    </row>
    <row r="267" spans="1:5" ht="25.5">
      <c r="A267" s="175" t="s">
        <v>131</v>
      </c>
      <c r="B267" s="175" t="s">
        <v>45</v>
      </c>
      <c r="C267" s="173">
        <f>SUM(C268:C268)</f>
        <v>289600</v>
      </c>
      <c r="D267" s="174"/>
      <c r="E267" s="174"/>
    </row>
    <row r="268" spans="1:5" ht="12.75">
      <c r="A268" s="42" t="s">
        <v>46</v>
      </c>
      <c r="B268" s="43" t="s">
        <v>47</v>
      </c>
      <c r="C268" s="38">
        <f>SUM(C270+C277,C281,C285)</f>
        <v>289600</v>
      </c>
      <c r="D268" s="121"/>
      <c r="E268" s="121"/>
    </row>
    <row r="269" spans="1:5" ht="12.75">
      <c r="A269" s="158">
        <v>32</v>
      </c>
      <c r="B269" s="150" t="s">
        <v>382</v>
      </c>
      <c r="C269" s="157">
        <f>SUM(C270,C277)</f>
        <v>289600</v>
      </c>
      <c r="D269" s="155">
        <f>SUM(C269+(C269*1%))</f>
        <v>292496</v>
      </c>
      <c r="E269" s="155">
        <f>SUM(D269+(D269*1.5%))</f>
        <v>296883.44</v>
      </c>
    </row>
    <row r="270" spans="1:5" ht="12.75">
      <c r="A270" s="71">
        <v>322</v>
      </c>
      <c r="B270" s="74" t="s">
        <v>31</v>
      </c>
      <c r="C270" s="73">
        <f>SUM(C271:C276)</f>
        <v>285100</v>
      </c>
      <c r="D270" s="116"/>
      <c r="E270" s="116"/>
    </row>
    <row r="271" spans="1:5" ht="12.75">
      <c r="A271" s="39">
        <v>32214</v>
      </c>
      <c r="B271" s="44" t="s">
        <v>204</v>
      </c>
      <c r="C271" s="45">
        <v>5000</v>
      </c>
      <c r="D271" s="118"/>
      <c r="E271" s="118"/>
    </row>
    <row r="272" spans="1:5" ht="12.75">
      <c r="A272" s="39">
        <v>32216</v>
      </c>
      <c r="B272" s="44" t="s">
        <v>373</v>
      </c>
      <c r="C272" s="45">
        <v>500</v>
      </c>
      <c r="D272" s="118"/>
      <c r="E272" s="118"/>
    </row>
    <row r="273" spans="1:5" ht="12.75">
      <c r="A273" s="39">
        <v>32224</v>
      </c>
      <c r="B273" s="44" t="s">
        <v>171</v>
      </c>
      <c r="C273" s="45">
        <v>276000</v>
      </c>
      <c r="D273" s="118"/>
      <c r="E273" s="118"/>
    </row>
    <row r="274" spans="1:5" ht="12.75">
      <c r="A274" s="39">
        <v>32233</v>
      </c>
      <c r="B274" s="44" t="s">
        <v>157</v>
      </c>
      <c r="C274" s="45">
        <v>2100</v>
      </c>
      <c r="D274" s="118"/>
      <c r="E274" s="118"/>
    </row>
    <row r="275" spans="1:5" ht="12.75">
      <c r="A275" s="39">
        <v>32251</v>
      </c>
      <c r="B275" s="44" t="s">
        <v>174</v>
      </c>
      <c r="C275" s="45">
        <v>500</v>
      </c>
      <c r="D275" s="118"/>
      <c r="E275" s="118"/>
    </row>
    <row r="276" spans="1:5" ht="12.75">
      <c r="A276" s="39">
        <v>32271</v>
      </c>
      <c r="B276" s="44" t="s">
        <v>205</v>
      </c>
      <c r="C276" s="45">
        <v>1000</v>
      </c>
      <c r="D276" s="118"/>
      <c r="E276" s="118"/>
    </row>
    <row r="277" spans="1:5" ht="12.75">
      <c r="A277" s="71">
        <v>323</v>
      </c>
      <c r="B277" s="74" t="s">
        <v>23</v>
      </c>
      <c r="C277" s="73">
        <f>SUM(C278:C280)</f>
        <v>4500</v>
      </c>
      <c r="D277" s="116"/>
      <c r="E277" s="116"/>
    </row>
    <row r="278" spans="1:5" ht="12.75">
      <c r="A278" s="39">
        <v>32322</v>
      </c>
      <c r="B278" s="44" t="s">
        <v>179</v>
      </c>
      <c r="C278" s="45">
        <v>1000</v>
      </c>
      <c r="D278" s="118"/>
      <c r="E278" s="118"/>
    </row>
    <row r="279" spans="1:5" ht="12.75">
      <c r="A279" s="39">
        <v>32342</v>
      </c>
      <c r="B279" s="44" t="s">
        <v>206</v>
      </c>
      <c r="C279" s="45">
        <v>1500</v>
      </c>
      <c r="D279" s="118"/>
      <c r="E279" s="118"/>
    </row>
    <row r="280" spans="1:5" ht="12.75">
      <c r="A280" s="39">
        <v>32369</v>
      </c>
      <c r="B280" s="44" t="s">
        <v>207</v>
      </c>
      <c r="C280" s="45">
        <v>2000</v>
      </c>
      <c r="D280" s="118"/>
      <c r="E280" s="118"/>
    </row>
    <row r="281" spans="1:5" ht="12.75">
      <c r="A281" s="147"/>
      <c r="B281" s="148"/>
      <c r="C281" s="41">
        <f>SUM(C284)</f>
        <v>0</v>
      </c>
      <c r="D281" s="120"/>
      <c r="E281" s="120"/>
    </row>
    <row r="282" spans="1:5" ht="12.75">
      <c r="A282" s="147"/>
      <c r="B282" s="148"/>
      <c r="C282" s="41"/>
      <c r="D282" s="120"/>
      <c r="E282" s="120"/>
    </row>
    <row r="283" spans="1:5" ht="12.75">
      <c r="A283" s="147"/>
      <c r="B283" s="148"/>
      <c r="C283" s="41"/>
      <c r="D283" s="120"/>
      <c r="E283" s="120"/>
    </row>
    <row r="284" spans="1:5" ht="12.75">
      <c r="A284" s="39"/>
      <c r="B284" s="44"/>
      <c r="C284" s="45">
        <v>0</v>
      </c>
      <c r="D284" s="118"/>
      <c r="E284" s="118"/>
    </row>
    <row r="285" spans="1:5" ht="12.75">
      <c r="A285" s="147"/>
      <c r="B285" s="148"/>
      <c r="C285" s="41">
        <f>SUM(C286)</f>
        <v>0</v>
      </c>
      <c r="D285" s="120"/>
      <c r="E285" s="120"/>
    </row>
    <row r="286" spans="1:5" ht="12.75">
      <c r="A286" s="39"/>
      <c r="B286" s="44"/>
      <c r="C286" s="45">
        <v>0</v>
      </c>
      <c r="D286" s="118"/>
      <c r="E286" s="118"/>
    </row>
    <row r="287" spans="1:5" ht="25.5">
      <c r="A287" s="175" t="s">
        <v>48</v>
      </c>
      <c r="B287" s="175" t="s">
        <v>57</v>
      </c>
      <c r="C287" s="173">
        <f>SUM(C288,C303,C322,C326)</f>
        <v>35704</v>
      </c>
      <c r="D287" s="174"/>
      <c r="E287" s="174"/>
    </row>
    <row r="288" spans="1:5" ht="12.75">
      <c r="A288" s="42" t="s">
        <v>46</v>
      </c>
      <c r="B288" s="43" t="s">
        <v>49</v>
      </c>
      <c r="C288" s="38">
        <f>SUM(C290+C293,C297,C299,C301)</f>
        <v>8000</v>
      </c>
      <c r="D288" s="121"/>
      <c r="E288" s="121"/>
    </row>
    <row r="289" spans="1:5" ht="12.75">
      <c r="A289" s="158">
        <v>31</v>
      </c>
      <c r="B289" s="159" t="s">
        <v>385</v>
      </c>
      <c r="C289" s="157">
        <f>SUM(C290)</f>
        <v>2000</v>
      </c>
      <c r="D289" s="155">
        <f>SUM(C289+(C289*1%))</f>
        <v>2020</v>
      </c>
      <c r="E289" s="155">
        <f>SUM(D289+(D289*1.5%))</f>
        <v>2050.3</v>
      </c>
    </row>
    <row r="290" spans="1:5" ht="12.75">
      <c r="A290" s="71">
        <v>312</v>
      </c>
      <c r="B290" s="74" t="s">
        <v>280</v>
      </c>
      <c r="C290" s="73">
        <f>SUM(C291:C291)</f>
        <v>2000</v>
      </c>
      <c r="D290" s="116"/>
      <c r="E290" s="116"/>
    </row>
    <row r="291" spans="1:5" ht="12.75">
      <c r="A291" s="39">
        <v>31219</v>
      </c>
      <c r="B291" s="44" t="s">
        <v>208</v>
      </c>
      <c r="C291" s="45">
        <v>2000</v>
      </c>
      <c r="D291" s="118"/>
      <c r="E291" s="118"/>
    </row>
    <row r="292" spans="1:5" ht="12.75">
      <c r="A292" s="158">
        <v>32</v>
      </c>
      <c r="B292" s="150" t="s">
        <v>382</v>
      </c>
      <c r="C292" s="157">
        <f>SUM(C293,C297,C299,C301)</f>
        <v>6000</v>
      </c>
      <c r="D292" s="155">
        <f>SUM(C292+(C292*1%))</f>
        <v>6060</v>
      </c>
      <c r="E292" s="155">
        <f>SUM(D292+(D292*1.5%))</f>
        <v>6150.9</v>
      </c>
    </row>
    <row r="293" spans="1:5" ht="12.75">
      <c r="A293" s="71">
        <v>321</v>
      </c>
      <c r="B293" s="74" t="s">
        <v>50</v>
      </c>
      <c r="C293" s="73">
        <f>SUM(C294:C296)</f>
        <v>2000</v>
      </c>
      <c r="D293" s="116"/>
      <c r="E293" s="116"/>
    </row>
    <row r="294" spans="1:5" ht="12.75">
      <c r="A294" s="39">
        <v>32111</v>
      </c>
      <c r="B294" s="44" t="s">
        <v>209</v>
      </c>
      <c r="C294" s="45">
        <v>900</v>
      </c>
      <c r="D294" s="118"/>
      <c r="E294" s="118"/>
    </row>
    <row r="295" spans="1:5" ht="12.75">
      <c r="A295" s="39">
        <v>32115</v>
      </c>
      <c r="B295" s="44" t="s">
        <v>210</v>
      </c>
      <c r="C295" s="45">
        <v>1000</v>
      </c>
      <c r="D295" s="118"/>
      <c r="E295" s="118"/>
    </row>
    <row r="296" spans="1:5" ht="12.75">
      <c r="A296" s="39">
        <v>32141</v>
      </c>
      <c r="B296" s="44" t="s">
        <v>279</v>
      </c>
      <c r="C296" s="45">
        <v>100</v>
      </c>
      <c r="D296" s="118"/>
      <c r="E296" s="118"/>
    </row>
    <row r="297" spans="1:5" ht="12.75">
      <c r="A297" s="71">
        <v>322</v>
      </c>
      <c r="B297" s="74" t="s">
        <v>51</v>
      </c>
      <c r="C297" s="73">
        <f>SUM(C298)</f>
        <v>1000</v>
      </c>
      <c r="D297" s="116"/>
      <c r="E297" s="116"/>
    </row>
    <row r="298" spans="1:5" ht="12.75">
      <c r="A298" s="39">
        <v>32219</v>
      </c>
      <c r="B298" s="44" t="s">
        <v>211</v>
      </c>
      <c r="C298" s="45">
        <v>1000</v>
      </c>
      <c r="D298" s="118"/>
      <c r="E298" s="118"/>
    </row>
    <row r="299" spans="1:5" ht="12.75">
      <c r="A299" s="71">
        <v>323</v>
      </c>
      <c r="B299" s="74" t="s">
        <v>23</v>
      </c>
      <c r="C299" s="73">
        <f>SUM(C300)</f>
        <v>1000</v>
      </c>
      <c r="D299" s="116"/>
      <c r="E299" s="116"/>
    </row>
    <row r="300" spans="1:5" ht="12.75">
      <c r="A300" s="39">
        <v>32372</v>
      </c>
      <c r="B300" s="44" t="s">
        <v>212</v>
      </c>
      <c r="C300" s="45">
        <v>1000</v>
      </c>
      <c r="D300" s="118"/>
      <c r="E300" s="118"/>
    </row>
    <row r="301" spans="1:5" ht="12.75">
      <c r="A301" s="71">
        <v>323</v>
      </c>
      <c r="B301" s="74" t="s">
        <v>52</v>
      </c>
      <c r="C301" s="73">
        <f>SUM(C302)</f>
        <v>2000</v>
      </c>
      <c r="D301" s="116"/>
      <c r="E301" s="116"/>
    </row>
    <row r="302" spans="1:5" ht="12.75">
      <c r="A302" s="39">
        <v>32319</v>
      </c>
      <c r="B302" s="44" t="s">
        <v>213</v>
      </c>
      <c r="C302" s="45">
        <v>2000</v>
      </c>
      <c r="D302" s="118"/>
      <c r="E302" s="118"/>
    </row>
    <row r="303" spans="1:5" ht="12.75">
      <c r="A303" s="42" t="s">
        <v>53</v>
      </c>
      <c r="B303" s="43" t="s">
        <v>54</v>
      </c>
      <c r="C303" s="38">
        <f>SUM(C305,C310,C312,C315,C318,C320)</f>
        <v>22004</v>
      </c>
      <c r="D303" s="121"/>
      <c r="E303" s="121"/>
    </row>
    <row r="304" spans="1:5" ht="12.75">
      <c r="A304" s="158">
        <v>31</v>
      </c>
      <c r="B304" s="159" t="s">
        <v>384</v>
      </c>
      <c r="C304" s="157">
        <f>SUM(C305)</f>
        <v>10704</v>
      </c>
      <c r="D304" s="155">
        <f>SUM(C304+(C304*1%))</f>
        <v>10811.04</v>
      </c>
      <c r="E304" s="155">
        <f>SUM(D304+(D304*1.5%))</f>
        <v>10973.205600000001</v>
      </c>
    </row>
    <row r="305" spans="1:5" ht="12.75">
      <c r="A305" s="71">
        <v>312</v>
      </c>
      <c r="B305" s="74" t="s">
        <v>41</v>
      </c>
      <c r="C305" s="73">
        <f>SUM(C306:C307)</f>
        <v>10704</v>
      </c>
      <c r="D305" s="116"/>
      <c r="E305" s="116"/>
    </row>
    <row r="306" spans="1:5" ht="12.75">
      <c r="A306" s="39">
        <v>31219</v>
      </c>
      <c r="B306" s="44" t="s">
        <v>214</v>
      </c>
      <c r="C306" s="45">
        <v>7704</v>
      </c>
      <c r="D306" s="118"/>
      <c r="E306" s="118"/>
    </row>
    <row r="307" spans="1:5" ht="12.75">
      <c r="A307" s="39">
        <v>31219</v>
      </c>
      <c r="B307" s="44" t="s">
        <v>215</v>
      </c>
      <c r="C307" s="45">
        <v>3000</v>
      </c>
      <c r="D307" s="118"/>
      <c r="E307" s="118"/>
    </row>
    <row r="308" spans="1:5" ht="12.75">
      <c r="A308" s="147"/>
      <c r="B308" s="148"/>
      <c r="C308" s="41"/>
      <c r="D308" s="120"/>
      <c r="E308" s="120"/>
    </row>
    <row r="309" spans="1:5" ht="12.75">
      <c r="A309" s="158">
        <v>32</v>
      </c>
      <c r="B309" s="150" t="s">
        <v>382</v>
      </c>
      <c r="C309" s="157">
        <f>SUM(C310,C312,C315,C318,C320)</f>
        <v>11300</v>
      </c>
      <c r="D309" s="155">
        <f>SUM(C309+(C309*1%))</f>
        <v>11413</v>
      </c>
      <c r="E309" s="155">
        <f>SUM(D309+(D309*1.5%))</f>
        <v>11584.195</v>
      </c>
    </row>
    <row r="310" spans="1:5" ht="12.75">
      <c r="A310" s="71">
        <v>321</v>
      </c>
      <c r="B310" s="74" t="s">
        <v>21</v>
      </c>
      <c r="C310" s="73">
        <f>SUM(C311)</f>
        <v>1000</v>
      </c>
      <c r="D310" s="116"/>
      <c r="E310" s="116"/>
    </row>
    <row r="311" spans="1:5" ht="12.75">
      <c r="A311" s="39">
        <v>32115</v>
      </c>
      <c r="B311" s="44" t="s">
        <v>216</v>
      </c>
      <c r="C311" s="45">
        <v>1000</v>
      </c>
      <c r="D311" s="118"/>
      <c r="E311" s="118"/>
    </row>
    <row r="312" spans="1:5" ht="12.75">
      <c r="A312" s="71">
        <v>322</v>
      </c>
      <c r="B312" s="74" t="s">
        <v>31</v>
      </c>
      <c r="C312" s="73">
        <f>SUM(C313:C314)</f>
        <v>900</v>
      </c>
      <c r="D312" s="116"/>
      <c r="E312" s="116"/>
    </row>
    <row r="313" spans="1:5" ht="12.75">
      <c r="A313" s="39">
        <v>32211</v>
      </c>
      <c r="B313" s="44" t="s">
        <v>337</v>
      </c>
      <c r="C313" s="45">
        <v>400</v>
      </c>
      <c r="D313" s="118"/>
      <c r="E313" s="118"/>
    </row>
    <row r="314" spans="1:5" ht="12.75">
      <c r="A314" s="39">
        <v>32224</v>
      </c>
      <c r="B314" s="44" t="s">
        <v>217</v>
      </c>
      <c r="C314" s="45">
        <v>500</v>
      </c>
      <c r="D314" s="118"/>
      <c r="E314" s="118"/>
    </row>
    <row r="315" spans="1:5" ht="12.75">
      <c r="A315" s="71">
        <v>322</v>
      </c>
      <c r="B315" s="74" t="s">
        <v>342</v>
      </c>
      <c r="C315" s="73">
        <f>SUM(C316:C317)</f>
        <v>7800</v>
      </c>
      <c r="D315" s="116"/>
      <c r="E315" s="116"/>
    </row>
    <row r="316" spans="1:5" ht="12.75">
      <c r="A316" s="39">
        <v>32219</v>
      </c>
      <c r="B316" s="44" t="s">
        <v>343</v>
      </c>
      <c r="C316" s="45">
        <v>2000</v>
      </c>
      <c r="D316" s="118"/>
      <c r="E316" s="118"/>
    </row>
    <row r="317" spans="1:5" ht="12.75">
      <c r="A317" s="39">
        <v>32251</v>
      </c>
      <c r="B317" s="44" t="s">
        <v>344</v>
      </c>
      <c r="C317" s="45">
        <v>5800</v>
      </c>
      <c r="D317" s="118"/>
      <c r="E317" s="118"/>
    </row>
    <row r="318" spans="1:5" ht="12.75">
      <c r="A318" s="71">
        <v>323</v>
      </c>
      <c r="B318" s="74" t="s">
        <v>329</v>
      </c>
      <c r="C318" s="73">
        <f>SUM(C319)</f>
        <v>1500</v>
      </c>
      <c r="D318" s="116"/>
      <c r="E318" s="116"/>
    </row>
    <row r="319" spans="1:5" ht="12.75">
      <c r="A319" s="39">
        <v>32372</v>
      </c>
      <c r="B319" s="44" t="s">
        <v>330</v>
      </c>
      <c r="C319" s="45">
        <v>1500</v>
      </c>
      <c r="D319" s="126"/>
      <c r="E319" s="118"/>
    </row>
    <row r="320" spans="1:5" ht="12.75">
      <c r="A320" s="71">
        <v>329</v>
      </c>
      <c r="B320" s="74" t="s">
        <v>24</v>
      </c>
      <c r="C320" s="73">
        <f>SUM(C321)</f>
        <v>100</v>
      </c>
      <c r="D320" s="116"/>
      <c r="E320" s="116"/>
    </row>
    <row r="321" spans="1:5" ht="12.75">
      <c r="A321" s="39">
        <v>32931</v>
      </c>
      <c r="B321" s="44" t="s">
        <v>218</v>
      </c>
      <c r="C321" s="45">
        <v>100</v>
      </c>
      <c r="D321" s="118"/>
      <c r="E321" s="118"/>
    </row>
    <row r="322" spans="1:5" ht="25.5">
      <c r="A322" s="42" t="s">
        <v>55</v>
      </c>
      <c r="B322" s="43" t="s">
        <v>56</v>
      </c>
      <c r="C322" s="38">
        <f>SUM(C324:C324)</f>
        <v>700</v>
      </c>
      <c r="D322" s="121"/>
      <c r="E322" s="121"/>
    </row>
    <row r="323" spans="1:5" ht="12.75">
      <c r="A323" s="158">
        <v>32</v>
      </c>
      <c r="B323" s="150" t="s">
        <v>382</v>
      </c>
      <c r="C323" s="157">
        <f>SUM(C324)</f>
        <v>700</v>
      </c>
      <c r="D323" s="155">
        <f>SUM(C323+(C323*1%))</f>
        <v>707</v>
      </c>
      <c r="E323" s="155">
        <f>SUM(D323+(D323*1.5%))</f>
        <v>717.605</v>
      </c>
    </row>
    <row r="324" spans="1:5" ht="12.75">
      <c r="A324" s="71">
        <v>322</v>
      </c>
      <c r="B324" s="74" t="s">
        <v>31</v>
      </c>
      <c r="C324" s="73">
        <f>SUM(C325)</f>
        <v>700</v>
      </c>
      <c r="D324" s="116"/>
      <c r="E324" s="116"/>
    </row>
    <row r="325" spans="1:5" ht="12.75">
      <c r="A325" s="39">
        <v>32219</v>
      </c>
      <c r="B325" s="44" t="s">
        <v>219</v>
      </c>
      <c r="C325" s="45">
        <v>700</v>
      </c>
      <c r="D325" s="118"/>
      <c r="E325" s="118"/>
    </row>
    <row r="326" spans="1:5" ht="12.75">
      <c r="A326" s="42" t="s">
        <v>34</v>
      </c>
      <c r="B326" s="43" t="s">
        <v>35</v>
      </c>
      <c r="C326" s="38">
        <f>SUM(C328+C331,C333)</f>
        <v>5000</v>
      </c>
      <c r="D326" s="121"/>
      <c r="E326" s="121"/>
    </row>
    <row r="327" spans="1:5" ht="12.75">
      <c r="A327" s="158">
        <v>32</v>
      </c>
      <c r="B327" s="150" t="s">
        <v>382</v>
      </c>
      <c r="C327" s="157">
        <f>SUM(C328,C331,C333)</f>
        <v>5000</v>
      </c>
      <c r="D327" s="155">
        <f>SUM(C327+(C327*1%))</f>
        <v>5050</v>
      </c>
      <c r="E327" s="155">
        <f>SUM(D327+(D327*1.5%))</f>
        <v>5125.75</v>
      </c>
    </row>
    <row r="328" spans="1:5" ht="12.75">
      <c r="A328" s="71">
        <v>321</v>
      </c>
      <c r="B328" s="74" t="s">
        <v>58</v>
      </c>
      <c r="C328" s="73">
        <f>SUM(C329:C330)</f>
        <v>2000</v>
      </c>
      <c r="D328" s="116"/>
      <c r="E328" s="116"/>
    </row>
    <row r="329" spans="1:5" ht="12.75">
      <c r="A329" s="39">
        <v>32111</v>
      </c>
      <c r="B329" s="44" t="s">
        <v>222</v>
      </c>
      <c r="C329" s="45">
        <v>1000</v>
      </c>
      <c r="D329" s="118"/>
      <c r="E329" s="118"/>
    </row>
    <row r="330" spans="1:5" ht="12.75">
      <c r="A330" s="39">
        <v>32115</v>
      </c>
      <c r="B330" s="44" t="s">
        <v>221</v>
      </c>
      <c r="C330" s="45">
        <v>1000</v>
      </c>
      <c r="D330" s="118"/>
      <c r="E330" s="118"/>
    </row>
    <row r="331" spans="1:5" ht="12.75">
      <c r="A331" s="71">
        <v>322</v>
      </c>
      <c r="B331" s="74" t="s">
        <v>59</v>
      </c>
      <c r="C331" s="73">
        <f>SUM(C332)</f>
        <v>1000</v>
      </c>
      <c r="D331" s="116"/>
      <c r="E331" s="116"/>
    </row>
    <row r="332" spans="1:5" ht="12.75">
      <c r="A332" s="39">
        <v>32219</v>
      </c>
      <c r="B332" s="44" t="s">
        <v>220</v>
      </c>
      <c r="C332" s="45">
        <v>1000</v>
      </c>
      <c r="D332" s="118"/>
      <c r="E332" s="118"/>
    </row>
    <row r="333" spans="1:5" ht="12.75">
      <c r="A333" s="71">
        <v>323</v>
      </c>
      <c r="B333" s="74" t="s">
        <v>60</v>
      </c>
      <c r="C333" s="73">
        <f>SUM(C334)</f>
        <v>2000</v>
      </c>
      <c r="D333" s="116"/>
      <c r="E333" s="116"/>
    </row>
    <row r="334" spans="1:5" ht="12.75">
      <c r="A334" s="39">
        <v>32319</v>
      </c>
      <c r="B334" s="44" t="s">
        <v>213</v>
      </c>
      <c r="C334" s="45">
        <v>2000</v>
      </c>
      <c r="D334" s="118"/>
      <c r="E334" s="118"/>
    </row>
    <row r="335" spans="1:5" ht="25.5">
      <c r="A335" s="175" t="s">
        <v>61</v>
      </c>
      <c r="B335" s="175" t="s">
        <v>132</v>
      </c>
      <c r="C335" s="173">
        <f>SUM(C336)</f>
        <v>15600</v>
      </c>
      <c r="D335" s="174"/>
      <c r="E335" s="174"/>
    </row>
    <row r="336" spans="1:5" ht="12.75">
      <c r="A336" s="42" t="s">
        <v>62</v>
      </c>
      <c r="B336" s="43" t="s">
        <v>63</v>
      </c>
      <c r="C336" s="38">
        <f>SUM(C341)</f>
        <v>15600</v>
      </c>
      <c r="D336" s="121"/>
      <c r="E336" s="121"/>
    </row>
    <row r="337" spans="1:5" ht="12.75">
      <c r="A337" s="147"/>
      <c r="B337" s="148"/>
      <c r="C337" s="41"/>
      <c r="D337" s="120"/>
      <c r="E337" s="120"/>
    </row>
    <row r="338" spans="1:5" ht="12.75">
      <c r="A338" s="147"/>
      <c r="B338" s="148"/>
      <c r="C338" s="41"/>
      <c r="D338" s="120"/>
      <c r="E338" s="120"/>
    </row>
    <row r="339" spans="1:5" ht="12.75">
      <c r="A339" s="147"/>
      <c r="B339" s="148"/>
      <c r="C339" s="41"/>
      <c r="D339" s="120"/>
      <c r="E339" s="120"/>
    </row>
    <row r="340" spans="1:5" ht="12.75">
      <c r="A340" s="158">
        <v>32</v>
      </c>
      <c r="B340" s="150" t="s">
        <v>382</v>
      </c>
      <c r="C340" s="157">
        <f>SUM(C341)</f>
        <v>15600</v>
      </c>
      <c r="D340" s="155">
        <f>SUM(C340+(C340*1%))</f>
        <v>15756</v>
      </c>
      <c r="E340" s="155">
        <f>SUM(D340+(D340*1.5%))</f>
        <v>15992.34</v>
      </c>
    </row>
    <row r="341" spans="1:5" ht="12.75">
      <c r="A341" s="71">
        <v>324</v>
      </c>
      <c r="B341" s="74" t="s">
        <v>64</v>
      </c>
      <c r="C341" s="73">
        <f>SUM(C342)</f>
        <v>15600</v>
      </c>
      <c r="D341" s="116"/>
      <c r="E341" s="116"/>
    </row>
    <row r="342" spans="1:5" ht="12.75">
      <c r="A342" s="39">
        <v>32412</v>
      </c>
      <c r="B342" s="44" t="s">
        <v>223</v>
      </c>
      <c r="C342" s="45">
        <v>15600</v>
      </c>
      <c r="D342" s="118"/>
      <c r="E342" s="118"/>
    </row>
    <row r="343" spans="1:5" ht="25.5">
      <c r="A343" s="175" t="s">
        <v>65</v>
      </c>
      <c r="B343" s="175" t="s">
        <v>66</v>
      </c>
      <c r="C343" s="173">
        <f>SUM(C344,C358)</f>
        <v>346300</v>
      </c>
      <c r="D343" s="174"/>
      <c r="E343" s="174"/>
    </row>
    <row r="344" spans="1:5" ht="12.75">
      <c r="A344" s="42" t="s">
        <v>67</v>
      </c>
      <c r="B344" s="43" t="s">
        <v>7</v>
      </c>
      <c r="C344" s="38">
        <f>SUM(C346+C349,C353,C356)</f>
        <v>218300</v>
      </c>
      <c r="D344" s="121"/>
      <c r="E344" s="121"/>
    </row>
    <row r="345" spans="1:5" ht="12.75">
      <c r="A345" s="158">
        <v>31</v>
      </c>
      <c r="B345" s="159" t="s">
        <v>384</v>
      </c>
      <c r="C345" s="157">
        <f>SUM(C346,C349,C353)</f>
        <v>213200</v>
      </c>
      <c r="D345" s="155">
        <f>SUM(C345+(C345*1%))</f>
        <v>215332</v>
      </c>
      <c r="E345" s="155">
        <f>SUM(D345+(D345*1.5%))</f>
        <v>218561.98</v>
      </c>
    </row>
    <row r="346" spans="1:5" ht="12.75">
      <c r="A346" s="71">
        <v>311</v>
      </c>
      <c r="B346" s="74" t="s">
        <v>68</v>
      </c>
      <c r="C346" s="73">
        <f>SUM(C347:C348)</f>
        <v>170000</v>
      </c>
      <c r="D346" s="116"/>
      <c r="E346" s="116"/>
    </row>
    <row r="347" spans="1:5" ht="12.75">
      <c r="A347" s="39">
        <v>31111</v>
      </c>
      <c r="B347" s="44" t="s">
        <v>224</v>
      </c>
      <c r="C347" s="45">
        <v>169000</v>
      </c>
      <c r="D347" s="118"/>
      <c r="E347" s="118"/>
    </row>
    <row r="348" spans="1:5" ht="12.75">
      <c r="A348" s="39">
        <v>31131</v>
      </c>
      <c r="B348" s="44" t="s">
        <v>225</v>
      </c>
      <c r="C348" s="45">
        <v>1000</v>
      </c>
      <c r="D348" s="118"/>
      <c r="E348" s="118"/>
    </row>
    <row r="349" spans="1:5" ht="12.75">
      <c r="A349" s="71">
        <v>312</v>
      </c>
      <c r="B349" s="74" t="s">
        <v>41</v>
      </c>
      <c r="C349" s="73">
        <f>SUM(C350:C352)</f>
        <v>9500</v>
      </c>
      <c r="D349" s="116"/>
      <c r="E349" s="116"/>
    </row>
    <row r="350" spans="1:5" ht="12.75">
      <c r="A350" s="39">
        <v>31213</v>
      </c>
      <c r="B350" s="44" t="s">
        <v>226</v>
      </c>
      <c r="C350" s="45">
        <v>3000</v>
      </c>
      <c r="D350" s="118"/>
      <c r="E350" s="118"/>
    </row>
    <row r="351" spans="1:5" ht="12.75">
      <c r="A351" s="39">
        <v>31215</v>
      </c>
      <c r="B351" s="44" t="s">
        <v>227</v>
      </c>
      <c r="C351" s="45">
        <v>4000</v>
      </c>
      <c r="D351" s="118"/>
      <c r="E351" s="118"/>
    </row>
    <row r="352" spans="1:5" ht="12.75">
      <c r="A352" s="39">
        <v>31216</v>
      </c>
      <c r="B352" s="44" t="s">
        <v>228</v>
      </c>
      <c r="C352" s="45">
        <v>2500</v>
      </c>
      <c r="D352" s="118"/>
      <c r="E352" s="118"/>
    </row>
    <row r="353" spans="1:5" ht="12.75">
      <c r="A353" s="71">
        <v>313</v>
      </c>
      <c r="B353" s="74" t="s">
        <v>42</v>
      </c>
      <c r="C353" s="73">
        <f>SUM(C354:C354)</f>
        <v>33700</v>
      </c>
      <c r="D353" s="116"/>
      <c r="E353" s="116"/>
    </row>
    <row r="354" spans="1:5" ht="12.75">
      <c r="A354" s="39">
        <v>31321</v>
      </c>
      <c r="B354" s="44" t="s">
        <v>229</v>
      </c>
      <c r="C354" s="45">
        <v>33700</v>
      </c>
      <c r="D354" s="118"/>
      <c r="E354" s="118"/>
    </row>
    <row r="355" spans="1:5" ht="12.75">
      <c r="A355" s="158">
        <v>32</v>
      </c>
      <c r="B355" s="150" t="s">
        <v>382</v>
      </c>
      <c r="C355" s="157">
        <f>SUM(C356)</f>
        <v>5100</v>
      </c>
      <c r="D355" s="155">
        <f>SUM(C355+(C355*1%))</f>
        <v>5151</v>
      </c>
      <c r="E355" s="155">
        <f>SUM(D355+(D355*1.5%))</f>
        <v>5228.265</v>
      </c>
    </row>
    <row r="356" spans="1:5" ht="12.75">
      <c r="A356" s="71">
        <v>321</v>
      </c>
      <c r="B356" s="74" t="s">
        <v>21</v>
      </c>
      <c r="C356" s="73">
        <f>SUM(C357)</f>
        <v>5100</v>
      </c>
      <c r="D356" s="116"/>
      <c r="E356" s="116"/>
    </row>
    <row r="357" spans="1:5" ht="12.75">
      <c r="A357" s="39">
        <v>32121</v>
      </c>
      <c r="B357" s="44" t="s">
        <v>230</v>
      </c>
      <c r="C357" s="63">
        <v>5100</v>
      </c>
      <c r="D357" s="118"/>
      <c r="E357" s="118"/>
    </row>
    <row r="358" spans="1:5" ht="12.75">
      <c r="A358" s="42" t="s">
        <v>46</v>
      </c>
      <c r="B358" s="43" t="s">
        <v>47</v>
      </c>
      <c r="C358" s="35">
        <f>SUM(C360+C363)</f>
        <v>128000</v>
      </c>
      <c r="D358" s="117"/>
      <c r="E358" s="121"/>
    </row>
    <row r="359" spans="1:5" ht="12.75">
      <c r="A359" s="158">
        <v>31</v>
      </c>
      <c r="B359" s="159" t="s">
        <v>384</v>
      </c>
      <c r="C359" s="151">
        <f>SUM(C360)</f>
        <v>32000</v>
      </c>
      <c r="D359" s="155">
        <f>SUM(C359+(C359*1%))</f>
        <v>32320</v>
      </c>
      <c r="E359" s="155">
        <f>SUM(D359+(D359*1.5%))</f>
        <v>32804.8</v>
      </c>
    </row>
    <row r="360" spans="1:5" ht="12.75">
      <c r="A360" s="71">
        <v>311</v>
      </c>
      <c r="B360" s="74" t="s">
        <v>231</v>
      </c>
      <c r="C360" s="69">
        <f>SUM(C361)</f>
        <v>32000</v>
      </c>
      <c r="D360" s="116"/>
      <c r="E360" s="116"/>
    </row>
    <row r="361" spans="1:5" ht="12.75">
      <c r="A361" s="39">
        <v>31111</v>
      </c>
      <c r="B361" s="44" t="s">
        <v>233</v>
      </c>
      <c r="C361" s="21">
        <v>32000</v>
      </c>
      <c r="D361" s="118"/>
      <c r="E361" s="118"/>
    </row>
    <row r="362" spans="1:5" ht="12.75">
      <c r="A362" s="158">
        <v>32</v>
      </c>
      <c r="B362" s="150" t="s">
        <v>382</v>
      </c>
      <c r="C362" s="154">
        <f>SUM(C363)</f>
        <v>96000</v>
      </c>
      <c r="D362" s="155">
        <f>SUM(C362+(C362*1%))</f>
        <v>96960</v>
      </c>
      <c r="E362" s="155">
        <f>SUM(D362+(D362*1.5%))</f>
        <v>98414.4</v>
      </c>
    </row>
    <row r="363" spans="1:5" ht="12.75">
      <c r="A363" s="71">
        <v>323</v>
      </c>
      <c r="B363" s="74" t="s">
        <v>232</v>
      </c>
      <c r="C363" s="69">
        <f>SUM(C364)</f>
        <v>96000</v>
      </c>
      <c r="D363" s="116"/>
      <c r="E363" s="116"/>
    </row>
    <row r="364" spans="1:5" ht="12.75">
      <c r="A364" s="39">
        <v>32399</v>
      </c>
      <c r="B364" s="39" t="s">
        <v>234</v>
      </c>
      <c r="C364" s="21">
        <v>96000</v>
      </c>
      <c r="D364" s="118"/>
      <c r="E364" s="118"/>
    </row>
    <row r="365" spans="1:5" ht="25.5">
      <c r="A365" s="171" t="s">
        <v>69</v>
      </c>
      <c r="B365" s="176" t="s">
        <v>70</v>
      </c>
      <c r="C365" s="177">
        <f>SUM(C366:C366)</f>
        <v>2000</v>
      </c>
      <c r="D365" s="178"/>
      <c r="E365" s="179"/>
    </row>
    <row r="366" spans="1:5" ht="12.75">
      <c r="A366" s="42" t="s">
        <v>34</v>
      </c>
      <c r="B366" s="46" t="s">
        <v>71</v>
      </c>
      <c r="C366" s="23">
        <f>SUM(C368:C368)</f>
        <v>2000</v>
      </c>
      <c r="D366" s="128"/>
      <c r="E366" s="145"/>
    </row>
    <row r="367" spans="1:5" ht="12.75">
      <c r="A367" s="158">
        <v>32</v>
      </c>
      <c r="B367" s="150" t="s">
        <v>382</v>
      </c>
      <c r="C367" s="154">
        <f>SUM(C368)</f>
        <v>2000</v>
      </c>
      <c r="D367" s="155">
        <f>SUM(C367+(C367*1%))</f>
        <v>2020</v>
      </c>
      <c r="E367" s="155">
        <f>SUM(D367+(D367*1.5%))</f>
        <v>2050.3</v>
      </c>
    </row>
    <row r="368" spans="1:5" ht="12.75">
      <c r="A368" s="71">
        <v>322</v>
      </c>
      <c r="B368" s="74" t="s">
        <v>31</v>
      </c>
      <c r="C368" s="69">
        <f>SUM(C369)</f>
        <v>2000</v>
      </c>
      <c r="D368" s="116"/>
      <c r="E368" s="116"/>
    </row>
    <row r="369" spans="1:5" ht="12.75">
      <c r="A369" s="39">
        <v>32219</v>
      </c>
      <c r="B369" s="44" t="s">
        <v>371</v>
      </c>
      <c r="C369" s="21">
        <v>2000</v>
      </c>
      <c r="D369" s="118"/>
      <c r="E369" s="118"/>
    </row>
    <row r="370" spans="1:5" ht="25.5">
      <c r="A370" s="175" t="s">
        <v>89</v>
      </c>
      <c r="B370" s="175" t="s">
        <v>90</v>
      </c>
      <c r="C370" s="177">
        <f>SUM(C371:C371)</f>
        <v>166980</v>
      </c>
      <c r="D370" s="178"/>
      <c r="E370" s="179"/>
    </row>
    <row r="371" spans="1:5" ht="12.75">
      <c r="A371" s="42" t="s">
        <v>91</v>
      </c>
      <c r="B371" s="43" t="s">
        <v>7</v>
      </c>
      <c r="C371" s="23">
        <f>SUM(C373+C375,C378)</f>
        <v>166980</v>
      </c>
      <c r="D371" s="128"/>
      <c r="E371" s="145"/>
    </row>
    <row r="372" spans="1:5" ht="12.75">
      <c r="A372" s="158">
        <v>31</v>
      </c>
      <c r="B372" s="159" t="s">
        <v>384</v>
      </c>
      <c r="C372" s="154">
        <f>SUM(C373,C375)</f>
        <v>153780</v>
      </c>
      <c r="D372" s="155">
        <f>SUM(C372+(C372*1%))</f>
        <v>155317.8</v>
      </c>
      <c r="E372" s="155">
        <f>SUM(D372+(D372*1.5%))</f>
        <v>157647.56699999998</v>
      </c>
    </row>
    <row r="373" spans="1:5" ht="12.75">
      <c r="A373" s="71">
        <v>311</v>
      </c>
      <c r="B373" s="74" t="s">
        <v>68</v>
      </c>
      <c r="C373" s="69">
        <f>SUM(C374)</f>
        <v>132000</v>
      </c>
      <c r="D373" s="116"/>
      <c r="E373" s="116"/>
    </row>
    <row r="374" spans="1:5" ht="12.75">
      <c r="A374" s="39">
        <v>31111</v>
      </c>
      <c r="B374" s="44" t="s">
        <v>235</v>
      </c>
      <c r="C374" s="21">
        <v>132000</v>
      </c>
      <c r="D374" s="118"/>
      <c r="E374" s="118"/>
    </row>
    <row r="375" spans="1:5" ht="12.75">
      <c r="A375" s="71">
        <v>313</v>
      </c>
      <c r="B375" s="74" t="s">
        <v>92</v>
      </c>
      <c r="C375" s="69">
        <f>SUM(C376)</f>
        <v>21780</v>
      </c>
      <c r="D375" s="116"/>
      <c r="E375" s="116"/>
    </row>
    <row r="376" spans="1:5" ht="12.75">
      <c r="A376" s="39">
        <v>31321</v>
      </c>
      <c r="B376" s="44" t="s">
        <v>236</v>
      </c>
      <c r="C376" s="21">
        <v>21780</v>
      </c>
      <c r="D376" s="118"/>
      <c r="E376" s="118"/>
    </row>
    <row r="377" spans="1:5" ht="12.75">
      <c r="A377" s="158">
        <v>32</v>
      </c>
      <c r="B377" s="150" t="s">
        <v>382</v>
      </c>
      <c r="C377" s="154">
        <f>SUM(C378)</f>
        <v>13200</v>
      </c>
      <c r="D377" s="155">
        <f>SUM(C377+(C377*1%))</f>
        <v>13332</v>
      </c>
      <c r="E377" s="155">
        <f>SUM(D377+(D377*1.5%))</f>
        <v>13531.98</v>
      </c>
    </row>
    <row r="378" spans="1:5" ht="12.75">
      <c r="A378" s="71">
        <v>321</v>
      </c>
      <c r="B378" s="74" t="s">
        <v>21</v>
      </c>
      <c r="C378" s="69">
        <f>SUM(C379)</f>
        <v>13200</v>
      </c>
      <c r="D378" s="116"/>
      <c r="E378" s="116"/>
    </row>
    <row r="379" spans="1:5" ht="12.75">
      <c r="A379" s="39">
        <v>32121</v>
      </c>
      <c r="B379" s="44" t="s">
        <v>237</v>
      </c>
      <c r="C379" s="21">
        <v>13200</v>
      </c>
      <c r="D379" s="118"/>
      <c r="E379" s="118"/>
    </row>
    <row r="380" spans="1:5" ht="12.75">
      <c r="A380" s="49" t="s">
        <v>72</v>
      </c>
      <c r="B380" s="50" t="s">
        <v>73</v>
      </c>
      <c r="C380" s="53">
        <f>SUM(C381:C381)</f>
        <v>121500</v>
      </c>
      <c r="D380" s="129"/>
      <c r="E380" s="146"/>
    </row>
    <row r="381" spans="1:5" ht="25.5">
      <c r="A381" s="171" t="s">
        <v>74</v>
      </c>
      <c r="B381" s="172" t="s">
        <v>75</v>
      </c>
      <c r="C381" s="177">
        <f>SUM(C382,C391,C400,C409,C416)</f>
        <v>121500</v>
      </c>
      <c r="D381" s="178"/>
      <c r="E381" s="179"/>
    </row>
    <row r="382" spans="1:5" ht="12.75">
      <c r="A382" s="29" t="s">
        <v>18</v>
      </c>
      <c r="B382" s="24" t="s">
        <v>76</v>
      </c>
      <c r="C382" s="23">
        <f>SUM(C384+C387)</f>
        <v>48500</v>
      </c>
      <c r="D382" s="128"/>
      <c r="E382" s="145"/>
    </row>
    <row r="383" spans="1:5" ht="12.75">
      <c r="A383" s="149">
        <v>32</v>
      </c>
      <c r="B383" s="150" t="s">
        <v>382</v>
      </c>
      <c r="C383" s="154">
        <f>SUM(C384)</f>
        <v>1500</v>
      </c>
      <c r="D383" s="155">
        <f>SUM(C383+(C383*1%))</f>
        <v>1515</v>
      </c>
      <c r="E383" s="155">
        <f>SUM(D383+(D383*1.5%))</f>
        <v>1537.725</v>
      </c>
    </row>
    <row r="384" spans="1:5" ht="12.75">
      <c r="A384" s="111">
        <v>322</v>
      </c>
      <c r="B384" s="74" t="s">
        <v>22</v>
      </c>
      <c r="C384" s="69">
        <f>SUM(C385:C385)</f>
        <v>1500</v>
      </c>
      <c r="D384" s="116"/>
      <c r="E384" s="116"/>
    </row>
    <row r="385" spans="1:5" ht="12.75">
      <c r="A385" s="110">
        <v>32219</v>
      </c>
      <c r="B385" s="40" t="s">
        <v>338</v>
      </c>
      <c r="C385" s="58">
        <v>1500</v>
      </c>
      <c r="D385" s="127"/>
      <c r="E385" s="127"/>
    </row>
    <row r="386" spans="1:5" ht="12.75">
      <c r="A386" s="149">
        <v>42</v>
      </c>
      <c r="B386" s="160" t="s">
        <v>386</v>
      </c>
      <c r="C386" s="154">
        <f>SUM(C387)</f>
        <v>47000</v>
      </c>
      <c r="D386" s="155">
        <f>SUM(C386+(C386*1%))</f>
        <v>47470</v>
      </c>
      <c r="E386" s="155">
        <f>SUM(D386+(D386*1.5%))</f>
        <v>48182.05</v>
      </c>
    </row>
    <row r="387" spans="1:5" ht="12.75">
      <c r="A387" s="70">
        <v>422</v>
      </c>
      <c r="B387" s="75" t="s">
        <v>77</v>
      </c>
      <c r="C387" s="69">
        <f>SUM(C388:C390)</f>
        <v>47000</v>
      </c>
      <c r="D387" s="116"/>
      <c r="E387" s="116"/>
    </row>
    <row r="388" spans="1:5" ht="12.75">
      <c r="A388" s="36">
        <v>42211</v>
      </c>
      <c r="B388" s="47" t="s">
        <v>238</v>
      </c>
      <c r="C388" s="21">
        <v>20000</v>
      </c>
      <c r="D388" s="118"/>
      <c r="E388" s="118"/>
    </row>
    <row r="389" spans="1:5" ht="12.75">
      <c r="A389" s="36">
        <v>42212</v>
      </c>
      <c r="B389" s="47" t="s">
        <v>239</v>
      </c>
      <c r="C389" s="21">
        <v>27000</v>
      </c>
      <c r="D389" s="118"/>
      <c r="E389" s="118"/>
    </row>
    <row r="390" spans="1:5" ht="12.75">
      <c r="A390" s="36"/>
      <c r="B390" s="47"/>
      <c r="C390" s="21"/>
      <c r="D390" s="118"/>
      <c r="E390" s="118"/>
    </row>
    <row r="391" spans="1:5" ht="12.75">
      <c r="A391" s="28" t="s">
        <v>28</v>
      </c>
      <c r="B391" s="32" t="s">
        <v>29</v>
      </c>
      <c r="C391" s="23">
        <f>SUM(C395+C398)</f>
        <v>5500</v>
      </c>
      <c r="D391" s="128"/>
      <c r="E391" s="145"/>
    </row>
    <row r="392" spans="1:5" ht="12.75">
      <c r="A392" s="152">
        <v>42</v>
      </c>
      <c r="B392" s="160" t="s">
        <v>386</v>
      </c>
      <c r="C392" s="154">
        <f>SUM(C395,C398)</f>
        <v>5500</v>
      </c>
      <c r="D392" s="155">
        <f>SUM(C392+(C392*1%))</f>
        <v>5555</v>
      </c>
      <c r="E392" s="155">
        <f>SUM(D392+(D392*1.5%))</f>
        <v>5638.325</v>
      </c>
    </row>
    <row r="393" spans="1:5" ht="12.75">
      <c r="A393" s="152"/>
      <c r="B393" s="160"/>
      <c r="C393" s="154"/>
      <c r="D393" s="155"/>
      <c r="E393" s="155"/>
    </row>
    <row r="394" spans="1:5" ht="12.75">
      <c r="A394" s="152"/>
      <c r="B394" s="160"/>
      <c r="C394" s="154"/>
      <c r="D394" s="155"/>
      <c r="E394" s="155"/>
    </row>
    <row r="395" spans="1:5" ht="12.75">
      <c r="A395" s="70">
        <v>422</v>
      </c>
      <c r="B395" s="75" t="s">
        <v>77</v>
      </c>
      <c r="C395" s="69">
        <f>SUM(C396:C397)</f>
        <v>5000</v>
      </c>
      <c r="D395" s="116"/>
      <c r="E395" s="116"/>
    </row>
    <row r="396" spans="1:5" ht="12.75">
      <c r="A396" s="36">
        <v>42211</v>
      </c>
      <c r="B396" s="47" t="s">
        <v>238</v>
      </c>
      <c r="C396" s="21">
        <v>2000</v>
      </c>
      <c r="D396" s="118"/>
      <c r="E396" s="118"/>
    </row>
    <row r="397" spans="1:5" ht="12.75">
      <c r="A397" s="36">
        <v>42222</v>
      </c>
      <c r="B397" s="47" t="s">
        <v>240</v>
      </c>
      <c r="C397" s="21">
        <v>3000</v>
      </c>
      <c r="D397" s="118"/>
      <c r="E397" s="118"/>
    </row>
    <row r="398" spans="1:5" ht="12.75">
      <c r="A398" s="70">
        <v>424</v>
      </c>
      <c r="B398" s="75" t="s">
        <v>9</v>
      </c>
      <c r="C398" s="69">
        <f>SUM(C399)</f>
        <v>500</v>
      </c>
      <c r="D398" s="116"/>
      <c r="E398" s="116"/>
    </row>
    <row r="399" spans="1:5" ht="12.75">
      <c r="A399" s="36">
        <v>42411</v>
      </c>
      <c r="B399" s="47" t="s">
        <v>241</v>
      </c>
      <c r="C399" s="21">
        <v>500</v>
      </c>
      <c r="D399" s="118"/>
      <c r="E399" s="118"/>
    </row>
    <row r="400" spans="1:5" ht="12.75">
      <c r="A400" s="28" t="s">
        <v>53</v>
      </c>
      <c r="B400" s="32" t="s">
        <v>54</v>
      </c>
      <c r="C400" s="23">
        <f>SUM(C402+C405+C407)</f>
        <v>48000</v>
      </c>
      <c r="D400" s="128"/>
      <c r="E400" s="145"/>
    </row>
    <row r="401" spans="1:5" ht="12.75">
      <c r="A401" s="152">
        <v>37</v>
      </c>
      <c r="B401" s="150" t="s">
        <v>382</v>
      </c>
      <c r="C401" s="154">
        <f>SUM(C402)</f>
        <v>10000</v>
      </c>
      <c r="D401" s="155">
        <f>SUM(C401+(C401*1%))</f>
        <v>10100</v>
      </c>
      <c r="E401" s="155">
        <f>SUM(D401+(D401*1.5%))</f>
        <v>10251.5</v>
      </c>
    </row>
    <row r="402" spans="1:5" ht="12.75">
      <c r="A402" s="70">
        <v>372</v>
      </c>
      <c r="B402" s="74" t="s">
        <v>22</v>
      </c>
      <c r="C402" s="69">
        <f>SUM(C403)</f>
        <v>10000</v>
      </c>
      <c r="D402" s="116"/>
      <c r="E402" s="116"/>
    </row>
    <row r="403" spans="1:5" ht="12.75">
      <c r="A403" s="56">
        <v>37229</v>
      </c>
      <c r="B403" s="112" t="s">
        <v>349</v>
      </c>
      <c r="C403" s="58">
        <v>10000</v>
      </c>
      <c r="D403" s="122"/>
      <c r="E403" s="122"/>
    </row>
    <row r="404" spans="1:5" ht="12.75">
      <c r="A404" s="152">
        <v>42</v>
      </c>
      <c r="B404" s="160" t="s">
        <v>386</v>
      </c>
      <c r="C404" s="154">
        <f>SUM(C405,C407)</f>
        <v>38000</v>
      </c>
      <c r="D404" s="155">
        <f>SUM(C404+(C404*1%))</f>
        <v>38380</v>
      </c>
      <c r="E404" s="155">
        <f>SUM(D404+(D404*1.5%))</f>
        <v>38955.7</v>
      </c>
    </row>
    <row r="405" spans="1:5" ht="12.75">
      <c r="A405" s="70">
        <v>422</v>
      </c>
      <c r="B405" s="76" t="s">
        <v>78</v>
      </c>
      <c r="C405" s="69">
        <f>SUM(C406)</f>
        <v>28000</v>
      </c>
      <c r="D405" s="116"/>
      <c r="E405" s="116"/>
    </row>
    <row r="406" spans="1:5" ht="12.75">
      <c r="A406" s="36">
        <v>42211</v>
      </c>
      <c r="B406" s="48" t="s">
        <v>242</v>
      </c>
      <c r="C406" s="21">
        <v>28000</v>
      </c>
      <c r="D406" s="118"/>
      <c r="E406" s="118"/>
    </row>
    <row r="407" spans="1:5" ht="12.75">
      <c r="A407" s="70">
        <v>424</v>
      </c>
      <c r="B407" s="76" t="s">
        <v>340</v>
      </c>
      <c r="C407" s="69">
        <f>SUM(C408)</f>
        <v>10000</v>
      </c>
      <c r="D407" s="116"/>
      <c r="E407" s="116"/>
    </row>
    <row r="408" spans="1:5" ht="12.75">
      <c r="A408" s="36">
        <v>42411</v>
      </c>
      <c r="B408" s="48" t="s">
        <v>341</v>
      </c>
      <c r="C408" s="21">
        <v>10000</v>
      </c>
      <c r="D408" s="118"/>
      <c r="E408" s="118"/>
    </row>
    <row r="409" spans="1:5" ht="12.75">
      <c r="A409" s="28" t="s">
        <v>79</v>
      </c>
      <c r="B409" s="32" t="s">
        <v>80</v>
      </c>
      <c r="C409" s="23">
        <f>SUM(C411+C414)</f>
        <v>17500</v>
      </c>
      <c r="D409" s="128"/>
      <c r="E409" s="145"/>
    </row>
    <row r="410" spans="1:5" ht="12.75">
      <c r="A410" s="152">
        <v>42</v>
      </c>
      <c r="B410" s="160" t="s">
        <v>386</v>
      </c>
      <c r="C410" s="154">
        <f>SUM(C411,C414)</f>
        <v>17500</v>
      </c>
      <c r="D410" s="155">
        <f>SUM(C410+(C410*1%))</f>
        <v>17675</v>
      </c>
      <c r="E410" s="155">
        <f>SUM(D410+(D410*1.5%))</f>
        <v>17940.125</v>
      </c>
    </row>
    <row r="411" spans="1:5" ht="12.75">
      <c r="A411" s="70">
        <v>422</v>
      </c>
      <c r="B411" s="75" t="s">
        <v>77</v>
      </c>
      <c r="C411" s="69">
        <f>SUM(C412:C413)</f>
        <v>17000</v>
      </c>
      <c r="D411" s="116"/>
      <c r="E411" s="116"/>
    </row>
    <row r="412" spans="1:5" ht="12.75">
      <c r="A412" s="36">
        <v>42211</v>
      </c>
      <c r="B412" s="47" t="s">
        <v>243</v>
      </c>
      <c r="C412" s="21">
        <v>10000</v>
      </c>
      <c r="D412" s="118"/>
      <c r="E412" s="118"/>
    </row>
    <row r="413" spans="1:5" ht="12.75">
      <c r="A413" s="36">
        <v>42212</v>
      </c>
      <c r="B413" s="47" t="s">
        <v>244</v>
      </c>
      <c r="C413" s="21">
        <v>7000</v>
      </c>
      <c r="D413" s="118"/>
      <c r="E413" s="118"/>
    </row>
    <row r="414" spans="1:5" ht="12.75">
      <c r="A414" s="70">
        <v>424</v>
      </c>
      <c r="B414" s="75" t="s">
        <v>9</v>
      </c>
      <c r="C414" s="69">
        <f>SUM(C415)</f>
        <v>500</v>
      </c>
      <c r="D414" s="116"/>
      <c r="E414" s="116"/>
    </row>
    <row r="415" spans="1:5" ht="12.75">
      <c r="A415" s="36">
        <v>42411</v>
      </c>
      <c r="B415" s="47" t="s">
        <v>245</v>
      </c>
      <c r="C415" s="21">
        <v>500</v>
      </c>
      <c r="D415" s="118"/>
      <c r="E415" s="118"/>
    </row>
    <row r="416" spans="1:5" ht="12.75">
      <c r="A416" s="28" t="s">
        <v>37</v>
      </c>
      <c r="B416" s="32" t="s">
        <v>81</v>
      </c>
      <c r="C416" s="23">
        <f>SUM(C418:C418)</f>
        <v>2000</v>
      </c>
      <c r="D416" s="128"/>
      <c r="E416" s="145"/>
    </row>
    <row r="417" spans="1:5" ht="12.75">
      <c r="A417" s="152">
        <v>42</v>
      </c>
      <c r="B417" s="160" t="s">
        <v>386</v>
      </c>
      <c r="C417" s="154">
        <f>SUM(C418)</f>
        <v>2000</v>
      </c>
      <c r="D417" s="155">
        <f>SUM(C417+(C417*1%))</f>
        <v>2020</v>
      </c>
      <c r="E417" s="155">
        <f>SUM(D417+(D417*1.5%))</f>
        <v>2050.3</v>
      </c>
    </row>
    <row r="418" spans="1:5" ht="12.75">
      <c r="A418" s="70">
        <v>422</v>
      </c>
      <c r="B418" s="75" t="s">
        <v>77</v>
      </c>
      <c r="C418" s="69">
        <f>SUM(C419:C419)</f>
        <v>2000</v>
      </c>
      <c r="D418" s="116"/>
      <c r="E418" s="116"/>
    </row>
    <row r="419" spans="1:5" ht="12.75">
      <c r="A419" s="36">
        <v>42211</v>
      </c>
      <c r="B419" s="47" t="s">
        <v>246</v>
      </c>
      <c r="C419" s="21">
        <v>2000</v>
      </c>
      <c r="D419" s="118"/>
      <c r="E419" s="118"/>
    </row>
    <row r="420" spans="1:5" ht="12.75">
      <c r="A420" s="54" t="s">
        <v>85</v>
      </c>
      <c r="B420" s="55" t="s">
        <v>86</v>
      </c>
      <c r="C420" s="53">
        <f>SUM(C421:C421)</f>
        <v>65965</v>
      </c>
      <c r="D420" s="129"/>
      <c r="E420" s="146"/>
    </row>
    <row r="421" spans="1:5" ht="25.5">
      <c r="A421" s="180" t="s">
        <v>87</v>
      </c>
      <c r="B421" s="180" t="s">
        <v>86</v>
      </c>
      <c r="C421" s="177">
        <f>SUM(C422:C422)</f>
        <v>65965</v>
      </c>
      <c r="D421" s="178"/>
      <c r="E421" s="179"/>
    </row>
    <row r="422" spans="1:5" ht="12.75">
      <c r="A422" s="28" t="s">
        <v>18</v>
      </c>
      <c r="B422" s="32" t="s">
        <v>88</v>
      </c>
      <c r="C422" s="23">
        <f>SUM(C424:C424)</f>
        <v>65965</v>
      </c>
      <c r="D422" s="128"/>
      <c r="E422" s="145"/>
    </row>
    <row r="423" spans="1:5" ht="12.75">
      <c r="A423" s="152">
        <v>32</v>
      </c>
      <c r="B423" s="150" t="s">
        <v>382</v>
      </c>
      <c r="C423" s="154">
        <f>SUM(C424)</f>
        <v>65965</v>
      </c>
      <c r="D423" s="155">
        <f>SUM(C423+(C423*1%))</f>
        <v>66624.65</v>
      </c>
      <c r="E423" s="155">
        <f>SUM(D423+(D423*1.5%))</f>
        <v>67624.01974999999</v>
      </c>
    </row>
    <row r="424" spans="1:5" ht="12.75">
      <c r="A424" s="70">
        <v>323</v>
      </c>
      <c r="B424" s="75" t="s">
        <v>23</v>
      </c>
      <c r="C424" s="69">
        <f>SUM(C425:C427)</f>
        <v>65965</v>
      </c>
      <c r="D424" s="116"/>
      <c r="E424" s="116"/>
    </row>
    <row r="425" spans="1:5" ht="12.75">
      <c r="A425" s="36">
        <v>32321</v>
      </c>
      <c r="B425" s="64" t="s">
        <v>247</v>
      </c>
      <c r="C425" s="65">
        <v>37400</v>
      </c>
      <c r="D425" s="118"/>
      <c r="E425" s="118"/>
    </row>
    <row r="426" spans="1:5" ht="12.75">
      <c r="A426" s="36">
        <v>32322</v>
      </c>
      <c r="B426" s="64" t="s">
        <v>248</v>
      </c>
      <c r="C426" s="65">
        <v>24065</v>
      </c>
      <c r="D426" s="118"/>
      <c r="E426" s="118"/>
    </row>
    <row r="427" spans="1:5" ht="12.75">
      <c r="A427" s="36">
        <v>32329</v>
      </c>
      <c r="B427" s="66" t="s">
        <v>249</v>
      </c>
      <c r="C427" s="65">
        <v>4500</v>
      </c>
      <c r="D427" s="118"/>
      <c r="E427" s="118"/>
    </row>
    <row r="428" spans="1:5" ht="12.75">
      <c r="A428" s="36"/>
      <c r="B428" s="66"/>
      <c r="C428" s="65"/>
      <c r="D428" s="118"/>
      <c r="E428" s="118"/>
    </row>
    <row r="429" spans="1:5" ht="12.75">
      <c r="A429" s="30"/>
      <c r="B429" s="11"/>
      <c r="C429" s="18"/>
      <c r="D429" s="9"/>
      <c r="E429" s="9"/>
    </row>
    <row r="430" spans="1:5" ht="12.75">
      <c r="A430" s="30"/>
      <c r="B430" s="11"/>
      <c r="C430" s="18"/>
      <c r="D430" s="9"/>
      <c r="E430" s="9"/>
    </row>
    <row r="431" spans="1:5" ht="12.75">
      <c r="A431" s="30"/>
      <c r="B431" s="12" t="s">
        <v>10</v>
      </c>
      <c r="C431" s="19"/>
      <c r="D431" s="9"/>
      <c r="E431" s="9"/>
    </row>
    <row r="432" spans="1:5" ht="12.75">
      <c r="A432" s="30"/>
      <c r="B432" s="12" t="s">
        <v>11</v>
      </c>
      <c r="C432" s="19"/>
      <c r="D432" s="9"/>
      <c r="E432" s="9"/>
    </row>
    <row r="433" spans="1:3" ht="12.75">
      <c r="A433" s="31"/>
      <c r="B433" s="12"/>
      <c r="C433" s="20"/>
    </row>
    <row r="434" spans="1:3" ht="12.75">
      <c r="A434" s="31"/>
      <c r="B434" s="12" t="s">
        <v>12</v>
      </c>
      <c r="C43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5">
      <selection activeCell="E52" sqref="E52"/>
    </sheetView>
  </sheetViews>
  <sheetFormatPr defaultColWidth="9.140625" defaultRowHeight="12.75"/>
  <cols>
    <col min="1" max="1" width="31.7109375" style="0" customWidth="1"/>
    <col min="2" max="2" width="8.8515625" style="0" customWidth="1"/>
    <col min="3" max="3" width="8.7109375" style="0" customWidth="1"/>
    <col min="4" max="4" width="8.57421875" style="0" customWidth="1"/>
    <col min="5" max="5" width="9.140625" style="0" customWidth="1"/>
    <col min="6" max="6" width="7.8515625" style="0" customWidth="1"/>
    <col min="7" max="7" width="9.7109375" style="0" customWidth="1"/>
    <col min="8" max="8" width="5.7109375" style="0" customWidth="1"/>
    <col min="9" max="9" width="8.00390625" style="0" customWidth="1"/>
    <col min="10" max="10" width="8.57421875" style="0" customWidth="1"/>
    <col min="11" max="11" width="8.140625" style="0" customWidth="1"/>
    <col min="12" max="12" width="6.8515625" style="0" customWidth="1"/>
    <col min="13" max="13" width="4.28125" style="0" customWidth="1"/>
    <col min="14" max="14" width="7.7109375" style="0" customWidth="1"/>
  </cols>
  <sheetData>
    <row r="1" ht="12.75">
      <c r="A1" s="107" t="s">
        <v>319</v>
      </c>
    </row>
    <row r="2" spans="1:13" ht="18">
      <c r="A2" s="188" t="s">
        <v>323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2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 t="s">
        <v>286</v>
      </c>
    </row>
    <row r="4" spans="1:14" ht="15.75">
      <c r="A4" s="132"/>
      <c r="B4" s="189" t="s">
        <v>287</v>
      </c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109"/>
    </row>
    <row r="5" spans="1:14" ht="103.5" customHeight="1">
      <c r="A5" s="133" t="s">
        <v>299</v>
      </c>
      <c r="B5" s="134" t="s">
        <v>291</v>
      </c>
      <c r="C5" s="134" t="s">
        <v>290</v>
      </c>
      <c r="D5" s="134" t="s">
        <v>292</v>
      </c>
      <c r="E5" s="134" t="s">
        <v>294</v>
      </c>
      <c r="F5" s="134" t="s">
        <v>360</v>
      </c>
      <c r="G5" s="134" t="s">
        <v>361</v>
      </c>
      <c r="H5" s="134" t="s">
        <v>296</v>
      </c>
      <c r="I5" s="134" t="s">
        <v>301</v>
      </c>
      <c r="J5" s="134" t="s">
        <v>362</v>
      </c>
      <c r="K5" s="134" t="s">
        <v>297</v>
      </c>
      <c r="L5" s="135" t="s">
        <v>298</v>
      </c>
      <c r="M5" s="135" t="s">
        <v>288</v>
      </c>
      <c r="N5" s="136" t="s">
        <v>363</v>
      </c>
    </row>
    <row r="6" spans="1:14" ht="15.75" customHeight="1">
      <c r="A6" s="130" t="s">
        <v>353</v>
      </c>
      <c r="B6" s="80"/>
      <c r="C6" s="80"/>
      <c r="D6" s="80"/>
      <c r="E6" s="81"/>
      <c r="F6" s="82"/>
      <c r="G6" s="82"/>
      <c r="H6" s="82"/>
      <c r="I6" s="82">
        <v>15600</v>
      </c>
      <c r="J6" s="82"/>
      <c r="K6" s="82"/>
      <c r="L6" s="82"/>
      <c r="M6" s="80"/>
      <c r="N6" s="137">
        <f>SUM(B6:M6)</f>
        <v>15600</v>
      </c>
    </row>
    <row r="7" spans="1:14" ht="15" customHeight="1">
      <c r="A7" s="130" t="s">
        <v>295</v>
      </c>
      <c r="B7" s="80"/>
      <c r="C7" s="80"/>
      <c r="D7" s="80"/>
      <c r="E7" s="80"/>
      <c r="F7" s="82">
        <v>70004</v>
      </c>
      <c r="G7" s="82">
        <v>5210829</v>
      </c>
      <c r="H7" s="82">
        <v>700</v>
      </c>
      <c r="I7" s="82"/>
      <c r="J7" s="83"/>
      <c r="K7" s="83"/>
      <c r="L7" s="83"/>
      <c r="M7" s="138"/>
      <c r="N7" s="137">
        <f aca="true" t="shared" si="0" ref="N7:N16">SUM(B7:M7)</f>
        <v>5281533</v>
      </c>
    </row>
    <row r="8" spans="1:14" ht="15" customHeight="1">
      <c r="A8" s="131" t="s">
        <v>354</v>
      </c>
      <c r="B8" s="84"/>
      <c r="C8" s="84"/>
      <c r="D8" s="84"/>
      <c r="E8" s="84">
        <v>5000</v>
      </c>
      <c r="F8" s="84"/>
      <c r="G8" s="84"/>
      <c r="H8" s="84"/>
      <c r="I8" s="84"/>
      <c r="J8" s="84"/>
      <c r="K8" s="84"/>
      <c r="L8" s="84"/>
      <c r="M8" s="84"/>
      <c r="N8" s="137">
        <f t="shared" si="0"/>
        <v>5000</v>
      </c>
    </row>
    <row r="9" spans="1:14" ht="14.25" customHeight="1">
      <c r="A9" s="131" t="s">
        <v>355</v>
      </c>
      <c r="B9" s="84"/>
      <c r="C9" s="84"/>
      <c r="D9" s="84">
        <v>1170</v>
      </c>
      <c r="E9" s="84"/>
      <c r="F9" s="84"/>
      <c r="G9" s="84"/>
      <c r="H9" s="84"/>
      <c r="I9" s="84"/>
      <c r="J9" s="84"/>
      <c r="K9" s="84"/>
      <c r="L9" s="84"/>
      <c r="M9" s="84"/>
      <c r="N9" s="137">
        <f t="shared" si="0"/>
        <v>1170</v>
      </c>
    </row>
    <row r="10" spans="1:14" ht="17.25" customHeight="1">
      <c r="A10" s="131" t="s">
        <v>300</v>
      </c>
      <c r="B10" s="84"/>
      <c r="C10" s="84"/>
      <c r="D10" s="84"/>
      <c r="E10" s="84">
        <v>420600</v>
      </c>
      <c r="F10" s="84"/>
      <c r="G10" s="84"/>
      <c r="H10" s="84"/>
      <c r="I10" s="84"/>
      <c r="J10" s="84"/>
      <c r="K10" s="84"/>
      <c r="L10" s="84">
        <v>2000</v>
      </c>
      <c r="M10" s="84"/>
      <c r="N10" s="137">
        <f t="shared" si="0"/>
        <v>422600</v>
      </c>
    </row>
    <row r="11" spans="1:14" ht="16.5" customHeight="1">
      <c r="A11" s="131" t="s">
        <v>356</v>
      </c>
      <c r="B11" s="84"/>
      <c r="C11" s="84"/>
      <c r="D11" s="84">
        <v>32000</v>
      </c>
      <c r="E11" s="84"/>
      <c r="F11" s="84"/>
      <c r="G11" s="84"/>
      <c r="H11" s="84"/>
      <c r="I11" s="84"/>
      <c r="J11" s="84"/>
      <c r="K11" s="84"/>
      <c r="L11" s="84"/>
      <c r="M11" s="84"/>
      <c r="N11" s="137">
        <f t="shared" si="0"/>
        <v>32000</v>
      </c>
    </row>
    <row r="12" spans="1:14" ht="16.5" customHeight="1">
      <c r="A12" s="131" t="s">
        <v>357</v>
      </c>
      <c r="B12" s="84"/>
      <c r="C12" s="84"/>
      <c r="D12" s="84"/>
      <c r="E12" s="84"/>
      <c r="F12" s="84"/>
      <c r="G12" s="84"/>
      <c r="H12" s="84"/>
      <c r="I12" s="84"/>
      <c r="J12" s="84">
        <v>22000</v>
      </c>
      <c r="K12" s="84">
        <v>17500</v>
      </c>
      <c r="L12" s="84"/>
      <c r="M12" s="84"/>
      <c r="N12" s="137">
        <f t="shared" si="0"/>
        <v>39500</v>
      </c>
    </row>
    <row r="13" spans="1:14" ht="17.25" customHeight="1">
      <c r="A13" s="131" t="s">
        <v>358</v>
      </c>
      <c r="B13" s="84">
        <v>390320</v>
      </c>
      <c r="C13" s="84">
        <v>643434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137">
        <f t="shared" si="0"/>
        <v>1033754</v>
      </c>
    </row>
    <row r="14" spans="1:14" ht="15" customHeight="1">
      <c r="A14" s="131" t="s">
        <v>359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>
        <v>2000</v>
      </c>
      <c r="M14" s="84"/>
      <c r="N14" s="137">
        <f t="shared" si="0"/>
        <v>2000</v>
      </c>
    </row>
    <row r="15" spans="1:14" ht="15" customHeight="1">
      <c r="A15" s="131" t="s">
        <v>293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37">
        <f t="shared" si="0"/>
        <v>0</v>
      </c>
    </row>
    <row r="16" spans="1:14" ht="15" customHeight="1" thickBot="1">
      <c r="A16" s="139" t="s">
        <v>289</v>
      </c>
      <c r="B16" s="85">
        <f aca="true" t="shared" si="1" ref="B16:M16">SUM(B6:B15)</f>
        <v>390320</v>
      </c>
      <c r="C16" s="85">
        <f t="shared" si="1"/>
        <v>643434</v>
      </c>
      <c r="D16" s="85">
        <f t="shared" si="1"/>
        <v>33170</v>
      </c>
      <c r="E16" s="85">
        <f t="shared" si="1"/>
        <v>425600</v>
      </c>
      <c r="F16" s="85">
        <f t="shared" si="1"/>
        <v>70004</v>
      </c>
      <c r="G16" s="85">
        <f t="shared" si="1"/>
        <v>5210829</v>
      </c>
      <c r="H16" s="85">
        <f t="shared" si="1"/>
        <v>700</v>
      </c>
      <c r="I16" s="85">
        <f t="shared" si="1"/>
        <v>15600</v>
      </c>
      <c r="J16" s="85">
        <f t="shared" si="1"/>
        <v>22000</v>
      </c>
      <c r="K16" s="85">
        <f t="shared" si="1"/>
        <v>17500</v>
      </c>
      <c r="L16" s="85">
        <f t="shared" si="1"/>
        <v>4000</v>
      </c>
      <c r="M16" s="85">
        <f t="shared" si="1"/>
        <v>0</v>
      </c>
      <c r="N16" s="140">
        <f t="shared" si="0"/>
        <v>6833157</v>
      </c>
    </row>
    <row r="17" spans="1:14" ht="36.75" customHeight="1" thickBot="1">
      <c r="A17" s="141" t="s">
        <v>366</v>
      </c>
      <c r="B17" s="193">
        <f>SUM(B16,C16,D16,E16,F16,G16,H16,I16,J16,K16,L16)</f>
        <v>6833157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42"/>
    </row>
    <row r="18" ht="15.75" customHeight="1"/>
    <row r="19" ht="14.25" customHeight="1"/>
    <row r="20" ht="14.25" customHeight="1"/>
    <row r="21" ht="14.25" customHeight="1"/>
    <row r="22" ht="14.25" customHeight="1"/>
    <row r="23" ht="15.75" customHeight="1"/>
    <row r="24" ht="15.75" customHeight="1"/>
    <row r="25" ht="16.5" customHeight="1"/>
    <row r="26" ht="16.5" customHeight="1">
      <c r="A26" s="107" t="s">
        <v>319</v>
      </c>
    </row>
    <row r="27" spans="1:13" ht="18">
      <c r="A27" s="188" t="s">
        <v>365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12.7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 t="s">
        <v>286</v>
      </c>
    </row>
    <row r="29" spans="1:14" ht="15.75">
      <c r="A29" s="132"/>
      <c r="B29" s="189" t="s">
        <v>287</v>
      </c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2"/>
      <c r="N29" s="109"/>
    </row>
    <row r="30" spans="1:14" ht="78.75">
      <c r="A30" s="133" t="s">
        <v>299</v>
      </c>
      <c r="B30" s="134" t="s">
        <v>291</v>
      </c>
      <c r="C30" s="134" t="s">
        <v>290</v>
      </c>
      <c r="D30" s="134" t="s">
        <v>292</v>
      </c>
      <c r="E30" s="134" t="s">
        <v>294</v>
      </c>
      <c r="F30" s="134" t="s">
        <v>360</v>
      </c>
      <c r="G30" s="134" t="s">
        <v>361</v>
      </c>
      <c r="H30" s="134" t="s">
        <v>296</v>
      </c>
      <c r="I30" s="134" t="s">
        <v>301</v>
      </c>
      <c r="J30" s="134" t="s">
        <v>362</v>
      </c>
      <c r="K30" s="134" t="s">
        <v>297</v>
      </c>
      <c r="L30" s="135" t="s">
        <v>298</v>
      </c>
      <c r="M30" s="135" t="s">
        <v>288</v>
      </c>
      <c r="N30" s="136" t="s">
        <v>363</v>
      </c>
    </row>
    <row r="31" spans="1:14" ht="14.25">
      <c r="A31" s="130" t="s">
        <v>353</v>
      </c>
      <c r="B31" s="80"/>
      <c r="C31" s="80"/>
      <c r="D31" s="80"/>
      <c r="E31" s="81"/>
      <c r="F31" s="82"/>
      <c r="G31" s="82"/>
      <c r="H31" s="82"/>
      <c r="I31" s="82">
        <v>15756</v>
      </c>
      <c r="J31" s="82"/>
      <c r="K31" s="82"/>
      <c r="L31" s="82"/>
      <c r="M31" s="80"/>
      <c r="N31" s="137">
        <f>SUM(B31:M31)</f>
        <v>15756</v>
      </c>
    </row>
    <row r="32" spans="1:14" ht="14.25">
      <c r="A32" s="130" t="s">
        <v>295</v>
      </c>
      <c r="B32" s="80"/>
      <c r="C32" s="80"/>
      <c r="D32" s="80"/>
      <c r="E32" s="80"/>
      <c r="F32" s="82">
        <v>70704</v>
      </c>
      <c r="G32" s="82">
        <v>5262937</v>
      </c>
      <c r="H32" s="82">
        <v>707</v>
      </c>
      <c r="I32" s="82"/>
      <c r="J32" s="83"/>
      <c r="K32" s="83"/>
      <c r="L32" s="83"/>
      <c r="M32" s="138"/>
      <c r="N32" s="137">
        <f aca="true" t="shared" si="2" ref="N32:N41">SUM(B32:M32)</f>
        <v>5334348</v>
      </c>
    </row>
    <row r="33" spans="1:14" ht="14.25">
      <c r="A33" s="131" t="s">
        <v>354</v>
      </c>
      <c r="B33" s="84"/>
      <c r="C33" s="84"/>
      <c r="D33" s="84"/>
      <c r="E33" s="84">
        <v>5050</v>
      </c>
      <c r="F33" s="84"/>
      <c r="G33" s="84"/>
      <c r="H33" s="84"/>
      <c r="I33" s="84"/>
      <c r="J33" s="84"/>
      <c r="K33" s="84"/>
      <c r="L33" s="84"/>
      <c r="M33" s="84"/>
      <c r="N33" s="137">
        <f t="shared" si="2"/>
        <v>5050</v>
      </c>
    </row>
    <row r="34" spans="1:14" ht="14.25">
      <c r="A34" s="131" t="s">
        <v>355</v>
      </c>
      <c r="B34" s="84"/>
      <c r="C34" s="84"/>
      <c r="D34" s="84">
        <v>1183</v>
      </c>
      <c r="E34" s="84"/>
      <c r="F34" s="84"/>
      <c r="G34" s="84"/>
      <c r="H34" s="84"/>
      <c r="I34" s="84"/>
      <c r="J34" s="84"/>
      <c r="K34" s="84"/>
      <c r="L34" s="84"/>
      <c r="M34" s="84"/>
      <c r="N34" s="137">
        <f t="shared" si="2"/>
        <v>1183</v>
      </c>
    </row>
    <row r="35" spans="1:14" ht="14.25">
      <c r="A35" s="131" t="s">
        <v>300</v>
      </c>
      <c r="B35" s="84"/>
      <c r="C35" s="84"/>
      <c r="D35" s="84"/>
      <c r="E35" s="84">
        <v>424806</v>
      </c>
      <c r="F35" s="84"/>
      <c r="G35" s="84"/>
      <c r="H35" s="84"/>
      <c r="I35" s="84"/>
      <c r="J35" s="84"/>
      <c r="K35" s="84"/>
      <c r="L35" s="84">
        <v>2020</v>
      </c>
      <c r="M35" s="84"/>
      <c r="N35" s="137">
        <f t="shared" si="2"/>
        <v>426826</v>
      </c>
    </row>
    <row r="36" spans="1:14" ht="14.25">
      <c r="A36" s="131" t="s">
        <v>356</v>
      </c>
      <c r="B36" s="84"/>
      <c r="C36" s="84"/>
      <c r="D36" s="84">
        <v>32320</v>
      </c>
      <c r="E36" s="84"/>
      <c r="F36" s="84"/>
      <c r="G36" s="84"/>
      <c r="H36" s="84"/>
      <c r="I36" s="84"/>
      <c r="J36" s="84"/>
      <c r="K36" s="84"/>
      <c r="L36" s="84"/>
      <c r="M36" s="84"/>
      <c r="N36" s="137">
        <f t="shared" si="2"/>
        <v>32320</v>
      </c>
    </row>
    <row r="37" spans="1:14" ht="14.25">
      <c r="A37" s="131" t="s">
        <v>357</v>
      </c>
      <c r="B37" s="84"/>
      <c r="C37" s="84"/>
      <c r="D37" s="84"/>
      <c r="E37" s="84"/>
      <c r="F37" s="84"/>
      <c r="G37" s="84"/>
      <c r="H37" s="84"/>
      <c r="I37" s="84"/>
      <c r="J37" s="84">
        <v>22220</v>
      </c>
      <c r="K37" s="84">
        <v>17675</v>
      </c>
      <c r="L37" s="84"/>
      <c r="M37" s="84"/>
      <c r="N37" s="137">
        <f t="shared" si="2"/>
        <v>39895</v>
      </c>
    </row>
    <row r="38" spans="1:14" ht="14.25">
      <c r="A38" s="131" t="s">
        <v>358</v>
      </c>
      <c r="B38" s="84">
        <v>394223</v>
      </c>
      <c r="C38" s="84">
        <v>649868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137">
        <f t="shared" si="2"/>
        <v>1044091</v>
      </c>
    </row>
    <row r="39" spans="1:14" ht="24">
      <c r="A39" s="131" t="s">
        <v>359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>
        <v>2020</v>
      </c>
      <c r="M39" s="84"/>
      <c r="N39" s="137">
        <f t="shared" si="2"/>
        <v>2020</v>
      </c>
    </row>
    <row r="40" spans="1:14" ht="14.25">
      <c r="A40" s="131" t="s">
        <v>293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137">
        <f t="shared" si="2"/>
        <v>0</v>
      </c>
    </row>
    <row r="41" spans="1:14" ht="15" thickBot="1">
      <c r="A41" s="139" t="s">
        <v>289</v>
      </c>
      <c r="B41" s="85">
        <f aca="true" t="shared" si="3" ref="B41:M41">SUM(B31:B40)</f>
        <v>394223</v>
      </c>
      <c r="C41" s="85">
        <f t="shared" si="3"/>
        <v>649868</v>
      </c>
      <c r="D41" s="85">
        <f t="shared" si="3"/>
        <v>33503</v>
      </c>
      <c r="E41" s="85">
        <f t="shared" si="3"/>
        <v>429856</v>
      </c>
      <c r="F41" s="85">
        <f t="shared" si="3"/>
        <v>70704</v>
      </c>
      <c r="G41" s="85">
        <f t="shared" si="3"/>
        <v>5262937</v>
      </c>
      <c r="H41" s="85">
        <f t="shared" si="3"/>
        <v>707</v>
      </c>
      <c r="I41" s="85">
        <f t="shared" si="3"/>
        <v>15756</v>
      </c>
      <c r="J41" s="85">
        <f t="shared" si="3"/>
        <v>22220</v>
      </c>
      <c r="K41" s="85">
        <f t="shared" si="3"/>
        <v>17675</v>
      </c>
      <c r="L41" s="85">
        <f t="shared" si="3"/>
        <v>4040</v>
      </c>
      <c r="M41" s="85">
        <f t="shared" si="3"/>
        <v>0</v>
      </c>
      <c r="N41" s="140">
        <f t="shared" si="2"/>
        <v>6901489</v>
      </c>
    </row>
    <row r="42" spans="1:14" ht="32.25" thickBot="1">
      <c r="A42" s="141" t="s">
        <v>367</v>
      </c>
      <c r="B42" s="193">
        <f>SUM(B41,C41,D41,E41,F41,G41,H41,I41,J41,K41,L41)</f>
        <v>6901489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42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5" ht="12.75">
      <c r="A55" s="107" t="s">
        <v>319</v>
      </c>
    </row>
    <row r="56" spans="1:13" ht="18">
      <c r="A56" s="188" t="s">
        <v>368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1:13" ht="12.75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 t="s">
        <v>286</v>
      </c>
    </row>
    <row r="58" spans="1:14" ht="15.75">
      <c r="A58" s="132"/>
      <c r="B58" s="189" t="s">
        <v>287</v>
      </c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2"/>
      <c r="N58" s="109"/>
    </row>
    <row r="59" spans="1:14" ht="78.75">
      <c r="A59" s="133" t="s">
        <v>299</v>
      </c>
      <c r="B59" s="134" t="s">
        <v>291</v>
      </c>
      <c r="C59" s="134" t="s">
        <v>290</v>
      </c>
      <c r="D59" s="134" t="s">
        <v>292</v>
      </c>
      <c r="E59" s="134" t="s">
        <v>294</v>
      </c>
      <c r="F59" s="134" t="s">
        <v>360</v>
      </c>
      <c r="G59" s="134" t="s">
        <v>361</v>
      </c>
      <c r="H59" s="134" t="s">
        <v>296</v>
      </c>
      <c r="I59" s="134" t="s">
        <v>301</v>
      </c>
      <c r="J59" s="134" t="s">
        <v>362</v>
      </c>
      <c r="K59" s="134" t="s">
        <v>297</v>
      </c>
      <c r="L59" s="135" t="s">
        <v>298</v>
      </c>
      <c r="M59" s="135" t="s">
        <v>288</v>
      </c>
      <c r="N59" s="136" t="s">
        <v>363</v>
      </c>
    </row>
    <row r="60" spans="1:14" ht="14.25">
      <c r="A60" s="130" t="s">
        <v>353</v>
      </c>
      <c r="B60" s="80"/>
      <c r="C60" s="80"/>
      <c r="D60" s="80"/>
      <c r="E60" s="81"/>
      <c r="F60" s="82"/>
      <c r="G60" s="82"/>
      <c r="H60" s="82"/>
      <c r="I60" s="82">
        <v>15992</v>
      </c>
      <c r="J60" s="82"/>
      <c r="K60" s="82"/>
      <c r="L60" s="82"/>
      <c r="M60" s="80"/>
      <c r="N60" s="137">
        <f>SUM(B60:M60)</f>
        <v>15992</v>
      </c>
    </row>
    <row r="61" spans="1:14" ht="14.25">
      <c r="A61" s="130" t="s">
        <v>295</v>
      </c>
      <c r="B61" s="80"/>
      <c r="C61" s="80"/>
      <c r="D61" s="80"/>
      <c r="E61" s="80"/>
      <c r="F61" s="82">
        <v>71765</v>
      </c>
      <c r="G61" s="82">
        <v>5341881</v>
      </c>
      <c r="H61" s="82">
        <v>718</v>
      </c>
      <c r="I61" s="82"/>
      <c r="J61" s="83"/>
      <c r="K61" s="83"/>
      <c r="L61" s="83"/>
      <c r="M61" s="138"/>
      <c r="N61" s="137">
        <f aca="true" t="shared" si="4" ref="N61:N70">SUM(B61:M61)</f>
        <v>5414364</v>
      </c>
    </row>
    <row r="62" spans="1:14" ht="14.25">
      <c r="A62" s="131" t="s">
        <v>354</v>
      </c>
      <c r="B62" s="84"/>
      <c r="C62" s="84"/>
      <c r="D62" s="84"/>
      <c r="E62" s="84">
        <v>5126</v>
      </c>
      <c r="F62" s="84"/>
      <c r="G62" s="84"/>
      <c r="H62" s="84"/>
      <c r="I62" s="84"/>
      <c r="J62" s="84"/>
      <c r="K62" s="84"/>
      <c r="L62" s="84"/>
      <c r="M62" s="84"/>
      <c r="N62" s="137">
        <f t="shared" si="4"/>
        <v>5126</v>
      </c>
    </row>
    <row r="63" spans="1:14" ht="14.25">
      <c r="A63" s="131" t="s">
        <v>355</v>
      </c>
      <c r="B63" s="84"/>
      <c r="C63" s="84"/>
      <c r="D63" s="84">
        <v>1200</v>
      </c>
      <c r="E63" s="84"/>
      <c r="F63" s="84"/>
      <c r="G63" s="84"/>
      <c r="H63" s="84"/>
      <c r="I63" s="84"/>
      <c r="J63" s="84"/>
      <c r="K63" s="84"/>
      <c r="L63" s="84"/>
      <c r="M63" s="84"/>
      <c r="N63" s="137">
        <f t="shared" si="4"/>
        <v>1200</v>
      </c>
    </row>
    <row r="64" spans="1:14" ht="14.25">
      <c r="A64" s="131" t="s">
        <v>300</v>
      </c>
      <c r="B64" s="84"/>
      <c r="C64" s="84"/>
      <c r="D64" s="84"/>
      <c r="E64" s="84">
        <v>431178</v>
      </c>
      <c r="F64" s="84"/>
      <c r="G64" s="84"/>
      <c r="H64" s="84"/>
      <c r="I64" s="84"/>
      <c r="J64" s="84"/>
      <c r="K64" s="84"/>
      <c r="L64" s="84">
        <v>2050</v>
      </c>
      <c r="M64" s="84"/>
      <c r="N64" s="137">
        <f t="shared" si="4"/>
        <v>433228</v>
      </c>
    </row>
    <row r="65" spans="1:14" ht="14.25">
      <c r="A65" s="131" t="s">
        <v>356</v>
      </c>
      <c r="B65" s="84"/>
      <c r="C65" s="84"/>
      <c r="D65" s="84">
        <v>32805</v>
      </c>
      <c r="E65" s="84"/>
      <c r="F65" s="84"/>
      <c r="G65" s="84"/>
      <c r="H65" s="84"/>
      <c r="I65" s="84"/>
      <c r="J65" s="84"/>
      <c r="K65" s="84"/>
      <c r="L65" s="84"/>
      <c r="M65" s="84"/>
      <c r="N65" s="137">
        <f t="shared" si="4"/>
        <v>32805</v>
      </c>
    </row>
    <row r="66" spans="1:14" ht="14.25">
      <c r="A66" s="131" t="s">
        <v>357</v>
      </c>
      <c r="B66" s="84"/>
      <c r="C66" s="84"/>
      <c r="D66" s="84"/>
      <c r="E66" s="84"/>
      <c r="F66" s="84"/>
      <c r="G66" s="84"/>
      <c r="H66" s="84"/>
      <c r="I66" s="84"/>
      <c r="J66" s="84">
        <v>22553</v>
      </c>
      <c r="K66" s="84">
        <v>17940</v>
      </c>
      <c r="L66" s="84"/>
      <c r="M66" s="84"/>
      <c r="N66" s="137">
        <f t="shared" si="4"/>
        <v>40493</v>
      </c>
    </row>
    <row r="67" spans="1:14" ht="14.25">
      <c r="A67" s="131" t="s">
        <v>358</v>
      </c>
      <c r="B67" s="84">
        <v>400137</v>
      </c>
      <c r="C67" s="84">
        <v>659616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137">
        <f t="shared" si="4"/>
        <v>1059753</v>
      </c>
    </row>
    <row r="68" spans="1:14" ht="24">
      <c r="A68" s="131" t="s">
        <v>359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>
        <v>2050</v>
      </c>
      <c r="M68" s="84"/>
      <c r="N68" s="137">
        <f t="shared" si="4"/>
        <v>2050</v>
      </c>
    </row>
    <row r="69" spans="1:14" ht="14.25">
      <c r="A69" s="131" t="s">
        <v>293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137">
        <f t="shared" si="4"/>
        <v>0</v>
      </c>
    </row>
    <row r="70" spans="1:14" ht="15" thickBot="1">
      <c r="A70" s="139" t="s">
        <v>289</v>
      </c>
      <c r="B70" s="85">
        <f aca="true" t="shared" si="5" ref="B70:M70">SUM(B60:B69)</f>
        <v>400137</v>
      </c>
      <c r="C70" s="85">
        <f t="shared" si="5"/>
        <v>659616</v>
      </c>
      <c r="D70" s="85">
        <f t="shared" si="5"/>
        <v>34005</v>
      </c>
      <c r="E70" s="85">
        <f t="shared" si="5"/>
        <v>436304</v>
      </c>
      <c r="F70" s="85">
        <f t="shared" si="5"/>
        <v>71765</v>
      </c>
      <c r="G70" s="85">
        <f t="shared" si="5"/>
        <v>5341881</v>
      </c>
      <c r="H70" s="85">
        <f t="shared" si="5"/>
        <v>718</v>
      </c>
      <c r="I70" s="85">
        <f t="shared" si="5"/>
        <v>15992</v>
      </c>
      <c r="J70" s="85">
        <f t="shared" si="5"/>
        <v>22553</v>
      </c>
      <c r="K70" s="85">
        <f t="shared" si="5"/>
        <v>17940</v>
      </c>
      <c r="L70" s="85">
        <f t="shared" si="5"/>
        <v>4100</v>
      </c>
      <c r="M70" s="85">
        <f t="shared" si="5"/>
        <v>0</v>
      </c>
      <c r="N70" s="140">
        <f t="shared" si="4"/>
        <v>7005011</v>
      </c>
    </row>
    <row r="71" spans="1:14" ht="32.25" thickBot="1">
      <c r="A71" s="141" t="s">
        <v>369</v>
      </c>
      <c r="B71" s="193">
        <f>SUM(B70,C70,D70,E70,F70,G70,H70,I70,J70,K70,L70)</f>
        <v>7005011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42"/>
    </row>
  </sheetData>
  <sheetProtection/>
  <mergeCells count="9">
    <mergeCell ref="A56:M56"/>
    <mergeCell ref="B58:M58"/>
    <mergeCell ref="B71:M71"/>
    <mergeCell ref="A2:M2"/>
    <mergeCell ref="B4:M4"/>
    <mergeCell ref="B17:M17"/>
    <mergeCell ref="A27:M27"/>
    <mergeCell ref="B29:M29"/>
    <mergeCell ref="B42:M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H12" sqref="H12"/>
    </sheetView>
  </sheetViews>
  <sheetFormatPr defaultColWidth="9.140625" defaultRowHeight="12.75"/>
  <cols>
    <col min="6" max="6" width="17.421875" style="0" customWidth="1"/>
    <col min="7" max="7" width="18.28125" style="0" customWidth="1"/>
    <col min="8" max="8" width="20.28125" style="0" customWidth="1"/>
  </cols>
  <sheetData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>
      <c r="A3" s="218" t="s">
        <v>370</v>
      </c>
      <c r="B3" s="218"/>
      <c r="C3" s="218"/>
      <c r="D3" s="218"/>
      <c r="E3" s="218"/>
      <c r="F3" s="218"/>
      <c r="G3" s="218"/>
      <c r="H3" s="218"/>
    </row>
    <row r="4" spans="1:8" ht="18">
      <c r="A4" s="218" t="s">
        <v>324</v>
      </c>
      <c r="B4" s="218"/>
      <c r="C4" s="218"/>
      <c r="D4" s="218"/>
      <c r="E4" s="218"/>
      <c r="F4" s="218"/>
      <c r="G4" s="219"/>
      <c r="H4" s="219"/>
    </row>
    <row r="5" spans="1:8" ht="18">
      <c r="A5" s="86"/>
      <c r="B5" s="87"/>
      <c r="C5" s="87"/>
      <c r="D5" s="87"/>
      <c r="E5" s="87"/>
      <c r="F5" s="108" t="s">
        <v>320</v>
      </c>
      <c r="G5" s="108" t="s">
        <v>321</v>
      </c>
      <c r="H5" s="1"/>
    </row>
    <row r="6" spans="1:8" ht="26.25">
      <c r="A6" s="88"/>
      <c r="B6" s="89"/>
      <c r="C6" s="89"/>
      <c r="D6" s="90"/>
      <c r="E6" s="91"/>
      <c r="F6" s="92" t="s">
        <v>325</v>
      </c>
      <c r="G6" s="92" t="s">
        <v>326</v>
      </c>
      <c r="H6" s="93" t="s">
        <v>327</v>
      </c>
    </row>
    <row r="7" spans="1:8" ht="15.75">
      <c r="A7" s="220" t="s">
        <v>305</v>
      </c>
      <c r="B7" s="204"/>
      <c r="C7" s="204"/>
      <c r="D7" s="204"/>
      <c r="E7" s="221"/>
      <c r="F7" s="94">
        <f>F8+F9</f>
        <v>6833157</v>
      </c>
      <c r="G7" s="94">
        <f>G8+G9</f>
        <v>6901489</v>
      </c>
      <c r="H7" s="94">
        <f>+H8+H9</f>
        <v>7005011</v>
      </c>
    </row>
    <row r="8" spans="1:8" ht="15.75">
      <c r="A8" s="200" t="s">
        <v>306</v>
      </c>
      <c r="B8" s="201"/>
      <c r="C8" s="201"/>
      <c r="D8" s="201"/>
      <c r="E8" s="210"/>
      <c r="F8" s="95">
        <v>6831157</v>
      </c>
      <c r="G8" s="95">
        <v>6899469</v>
      </c>
      <c r="H8" s="95">
        <v>7002961</v>
      </c>
    </row>
    <row r="9" spans="1:8" ht="15.75">
      <c r="A9" s="222" t="s">
        <v>307</v>
      </c>
      <c r="B9" s="209"/>
      <c r="C9" s="209"/>
      <c r="D9" s="209"/>
      <c r="E9" s="210"/>
      <c r="F9" s="95">
        <v>2000</v>
      </c>
      <c r="G9" s="95">
        <v>2020</v>
      </c>
      <c r="H9" s="95">
        <v>2050</v>
      </c>
    </row>
    <row r="10" spans="1:8" ht="15.75">
      <c r="A10" s="96" t="s">
        <v>308</v>
      </c>
      <c r="B10" s="97"/>
      <c r="C10" s="97"/>
      <c r="D10" s="97"/>
      <c r="E10" s="98"/>
      <c r="F10" s="94">
        <f>F11+F12</f>
        <v>6833157</v>
      </c>
      <c r="G10" s="94">
        <f>+G11+G12</f>
        <v>6901489</v>
      </c>
      <c r="H10" s="94">
        <f>+H11+H12</f>
        <v>7005011</v>
      </c>
    </row>
    <row r="11" spans="1:8" ht="15.75">
      <c r="A11" s="206" t="s">
        <v>309</v>
      </c>
      <c r="B11" s="201"/>
      <c r="C11" s="201"/>
      <c r="D11" s="201"/>
      <c r="E11" s="207"/>
      <c r="F11" s="95">
        <v>6723157</v>
      </c>
      <c r="G11" s="95">
        <v>6790389</v>
      </c>
      <c r="H11" s="99">
        <v>6892245</v>
      </c>
    </row>
    <row r="12" spans="1:8" ht="15.75">
      <c r="A12" s="208" t="s">
        <v>310</v>
      </c>
      <c r="B12" s="209"/>
      <c r="C12" s="209"/>
      <c r="D12" s="209"/>
      <c r="E12" s="210"/>
      <c r="F12" s="100">
        <v>110000</v>
      </c>
      <c r="G12" s="100">
        <v>111100</v>
      </c>
      <c r="H12" s="99">
        <v>112766</v>
      </c>
    </row>
    <row r="13" spans="1:8" ht="15.75">
      <c r="A13" s="203" t="s">
        <v>311</v>
      </c>
      <c r="B13" s="204"/>
      <c r="C13" s="204"/>
      <c r="D13" s="204"/>
      <c r="E13" s="205"/>
      <c r="F13" s="101">
        <f>+F7-F10</f>
        <v>0</v>
      </c>
      <c r="G13" s="101">
        <f>+G7-G10</f>
        <v>0</v>
      </c>
      <c r="H13" s="101">
        <f>+H7-H10</f>
        <v>0</v>
      </c>
    </row>
    <row r="14" spans="1:8" ht="18">
      <c r="A14" s="188"/>
      <c r="B14" s="198"/>
      <c r="C14" s="198"/>
      <c r="D14" s="198"/>
      <c r="E14" s="198"/>
      <c r="F14" s="199"/>
      <c r="G14" s="199"/>
      <c r="H14" s="199"/>
    </row>
    <row r="15" spans="1:8" ht="26.25">
      <c r="A15" s="88"/>
      <c r="B15" s="89"/>
      <c r="C15" s="89"/>
      <c r="D15" s="90"/>
      <c r="E15" s="91"/>
      <c r="F15" s="92" t="s">
        <v>302</v>
      </c>
      <c r="G15" s="92" t="s">
        <v>303</v>
      </c>
      <c r="H15" s="93" t="s">
        <v>304</v>
      </c>
    </row>
    <row r="16" spans="1:8" ht="15.75">
      <c r="A16" s="211" t="s">
        <v>312</v>
      </c>
      <c r="B16" s="212"/>
      <c r="C16" s="212"/>
      <c r="D16" s="212"/>
      <c r="E16" s="213"/>
      <c r="F16" s="102"/>
      <c r="G16" s="102"/>
      <c r="H16" s="103"/>
    </row>
    <row r="17" spans="1:8" ht="15.75">
      <c r="A17" s="214" t="s">
        <v>313</v>
      </c>
      <c r="B17" s="215"/>
      <c r="C17" s="215"/>
      <c r="D17" s="215"/>
      <c r="E17" s="216"/>
      <c r="F17" s="104">
        <v>0</v>
      </c>
      <c r="G17" s="104">
        <v>0</v>
      </c>
      <c r="H17" s="101">
        <v>0</v>
      </c>
    </row>
    <row r="18" spans="1:8" ht="18">
      <c r="A18" s="197"/>
      <c r="B18" s="198"/>
      <c r="C18" s="198"/>
      <c r="D18" s="198"/>
      <c r="E18" s="198"/>
      <c r="F18" s="199"/>
      <c r="G18" s="199"/>
      <c r="H18" s="199"/>
    </row>
    <row r="19" spans="1:8" ht="26.25">
      <c r="A19" s="88"/>
      <c r="B19" s="89"/>
      <c r="C19" s="89"/>
      <c r="D19" s="90"/>
      <c r="E19" s="91"/>
      <c r="F19" s="92" t="s">
        <v>302</v>
      </c>
      <c r="G19" s="92" t="s">
        <v>303</v>
      </c>
      <c r="H19" s="93" t="s">
        <v>304</v>
      </c>
    </row>
    <row r="20" spans="1:8" ht="15.75">
      <c r="A20" s="200" t="s">
        <v>314</v>
      </c>
      <c r="B20" s="201"/>
      <c r="C20" s="201"/>
      <c r="D20" s="201"/>
      <c r="E20" s="202"/>
      <c r="F20" s="100"/>
      <c r="G20" s="100"/>
      <c r="H20" s="100"/>
    </row>
    <row r="21" spans="1:8" ht="15.75">
      <c r="A21" s="200" t="s">
        <v>315</v>
      </c>
      <c r="B21" s="201"/>
      <c r="C21" s="201"/>
      <c r="D21" s="201"/>
      <c r="E21" s="202"/>
      <c r="F21" s="100"/>
      <c r="G21" s="100"/>
      <c r="H21" s="100"/>
    </row>
    <row r="22" spans="1:8" ht="15.75">
      <c r="A22" s="203" t="s">
        <v>316</v>
      </c>
      <c r="B22" s="204"/>
      <c r="C22" s="204"/>
      <c r="D22" s="204"/>
      <c r="E22" s="205"/>
      <c r="F22" s="94">
        <f>F20-F21</f>
        <v>0</v>
      </c>
      <c r="G22" s="94">
        <f>G20-G21</f>
        <v>0</v>
      </c>
      <c r="H22" s="94">
        <f>H20-H21</f>
        <v>0</v>
      </c>
    </row>
    <row r="23" spans="1:8" ht="18">
      <c r="A23" s="197"/>
      <c r="B23" s="198"/>
      <c r="C23" s="198"/>
      <c r="D23" s="198"/>
      <c r="E23" s="198"/>
      <c r="F23" s="199"/>
      <c r="G23" s="199"/>
      <c r="H23" s="199"/>
    </row>
    <row r="24" spans="1:8" ht="15.75">
      <c r="A24" s="206" t="s">
        <v>317</v>
      </c>
      <c r="B24" s="201"/>
      <c r="C24" s="201"/>
      <c r="D24" s="201"/>
      <c r="E24" s="202"/>
      <c r="F24" s="100">
        <f>IF((F13+F17+F22)&lt;&gt;0,"NESLAGANJE ZBROJA",(F13+F17+F22))</f>
        <v>0</v>
      </c>
      <c r="G24" s="100">
        <f>IF((G13+G17+G22)&lt;&gt;0,"NESLAGANJE ZBROJA",(G13+G17+G22))</f>
        <v>0</v>
      </c>
      <c r="H24" s="100">
        <f>IF((H13+H17+H22)&lt;&gt;0,"NESLAGANJE ZBROJA",(H13+H17+H22))</f>
        <v>0</v>
      </c>
    </row>
    <row r="25" spans="1:8" ht="18">
      <c r="A25" s="105"/>
      <c r="B25" s="87"/>
      <c r="C25" s="87"/>
      <c r="D25" s="87"/>
      <c r="E25" s="87"/>
      <c r="F25" s="106"/>
      <c r="G25" s="106"/>
      <c r="H25" s="106"/>
    </row>
    <row r="26" spans="1:8" ht="13.5">
      <c r="A26" s="195" t="s">
        <v>318</v>
      </c>
      <c r="B26" s="196"/>
      <c r="C26" s="196"/>
      <c r="D26" s="196"/>
      <c r="E26" s="196"/>
      <c r="F26" s="196"/>
      <c r="G26" s="196"/>
      <c r="H26" s="196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Zdenka</cp:lastModifiedBy>
  <cp:lastPrinted>2020-03-18T12:12:46Z</cp:lastPrinted>
  <dcterms:created xsi:type="dcterms:W3CDTF">2013-09-11T11:00:21Z</dcterms:created>
  <dcterms:modified xsi:type="dcterms:W3CDTF">2020-03-18T12:23:02Z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