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5-a RAZINA" sheetId="1" r:id="rId1"/>
    <sheet name="PRIHODI" sheetId="2" r:id="rId2"/>
    <sheet name="OPĆI DIO" sheetId="3" r:id="rId3"/>
  </sheets>
  <definedNames/>
  <calcPr fullCalcOnLoad="1"/>
</workbook>
</file>

<file path=xl/sharedStrings.xml><?xml version="1.0" encoding="utf-8"?>
<sst xmlns="http://schemas.openxmlformats.org/spreadsheetml/2006/main" count="645" uniqueCount="409">
  <si>
    <t>RAZDJEL:</t>
  </si>
  <si>
    <t>05 Upravni odjel za društvene djelatnosti</t>
  </si>
  <si>
    <t>GLAVA:</t>
  </si>
  <si>
    <t>Obrazovanje</t>
  </si>
  <si>
    <t>Naziv računa</t>
  </si>
  <si>
    <t>REDOVNA DJELATNOST OSNOVNE ŠKOLE</t>
  </si>
  <si>
    <t>FINANCIRANJE TEMELJEM KRITERIJA</t>
  </si>
  <si>
    <t>OPĆI PRIHODI I PRIMICI (NENAMJENSKI)</t>
  </si>
  <si>
    <t>FINANCIRANJE TEMELJEM STVARNIH TROŠKOVA</t>
  </si>
  <si>
    <t>Knjige</t>
  </si>
  <si>
    <t>Izradila: ZDENKA RUSAN</t>
  </si>
  <si>
    <t>Tel. : 031/272-938</t>
  </si>
  <si>
    <t>PLAN:          RASHODI</t>
  </si>
  <si>
    <t>Program 1060</t>
  </si>
  <si>
    <t>Izvor 1.1.1.</t>
  </si>
  <si>
    <t>Naknade troška zaposlenima(Orahovica)</t>
  </si>
  <si>
    <t>Rashodi za materijal i energiju(ostali mater.)</t>
  </si>
  <si>
    <t>Izvor 1.2.</t>
  </si>
  <si>
    <t>GRAD- DEC funkcija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</si>
  <si>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</si>
  <si>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</si>
  <si>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</si>
  <si>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</si>
  <si>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</si>
  <si>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Aktivnost  A106002</t>
  </si>
  <si>
    <t>Izvor 2.2.</t>
  </si>
  <si>
    <t>VLASTITI PRIHOD</t>
  </si>
  <si>
    <t>Rashodi za materijal i energiju STARI PAPIR</t>
  </si>
  <si>
    <t xml:space="preserve">Rashodi za materijal i energiju </t>
  </si>
  <si>
    <t>Rashodi za usluge- ZAJEDNIČKA PRIČUVA</t>
  </si>
  <si>
    <t>Naknade troškova osobama izvan R. O.</t>
  </si>
  <si>
    <t>Izvor 5.1.2.</t>
  </si>
  <si>
    <t>TEKUĆE DONACIJE</t>
  </si>
  <si>
    <t>Naknada troškova zaposlenima</t>
  </si>
  <si>
    <t>Izvor 6.5.</t>
  </si>
  <si>
    <t>Prihodi od nefinanc. Imovine i naknade štete</t>
  </si>
  <si>
    <t>Plaće za zaposlene</t>
  </si>
  <si>
    <t>Ostali rashodi za zaposlene</t>
  </si>
  <si>
    <t>Doprinosi na plaće</t>
  </si>
  <si>
    <t>Program 1061</t>
  </si>
  <si>
    <t>POSEBNI PROGRAMI OSNOVNIH ŠKOLA</t>
  </si>
  <si>
    <t>ŠKOLSKA KUHINJA</t>
  </si>
  <si>
    <t>Izvor 3.9.1.</t>
  </si>
  <si>
    <t>PRIHOD PO POSEBNIM PROPISIMA</t>
  </si>
  <si>
    <t>Aktivnost A106104</t>
  </si>
  <si>
    <t>PRIHODI PO POSEBNIM PROPISIMA</t>
  </si>
  <si>
    <t>Naknade troškova zaposlenima- NATJECANJA</t>
  </si>
  <si>
    <t>Rashodi za materijal i energiju -NATJECANJA</t>
  </si>
  <si>
    <t>Rashodi za usluge- NATJECANJA</t>
  </si>
  <si>
    <t>Izvor 4.1.1.</t>
  </si>
  <si>
    <t>POMOĆI</t>
  </si>
  <si>
    <t>Izvor 4.2.2.</t>
  </si>
  <si>
    <t>TEKUĆE POMOĆI IZ ŽUPANIJSKOG PRORAČUNA</t>
  </si>
  <si>
    <t>STRUČNA VIJEĆA, MENTORSTVA, NATJECANJA, STRUČNI ISPITI</t>
  </si>
  <si>
    <t>Naknade troškova zaposlenima- ŠŠS NATJECANJA</t>
  </si>
  <si>
    <t>Rashodi za materijal i energiju -ŠŠS NATJECANJA</t>
  </si>
  <si>
    <t>Rashodi za usluge- ŠŠS NATJECANJA</t>
  </si>
  <si>
    <t>Aktivnost A106105</t>
  </si>
  <si>
    <t>Izvor 4.7.1.</t>
  </si>
  <si>
    <t>Tekuće pomoći od izvanproračunskih korisnika</t>
  </si>
  <si>
    <t xml:space="preserve">Naknade troškova osobama izvan R. O. </t>
  </si>
  <si>
    <t>Aktivnost A106106</t>
  </si>
  <si>
    <t>PRODUŽENI BORAVAK</t>
  </si>
  <si>
    <t>Izvor 1.1.2.</t>
  </si>
  <si>
    <t>Plaće (Bruto)</t>
  </si>
  <si>
    <t>Aktivnost  A106108</t>
  </si>
  <si>
    <t>UČENIČKA ZADRUGA</t>
  </si>
  <si>
    <t>Program 1062</t>
  </si>
  <si>
    <t>ULAGANJA U OBJEKTE OSNOVNIH ŠKOLA</t>
  </si>
  <si>
    <t>Aktivnost A106202</t>
  </si>
  <si>
    <t>OPREMANJE ŠKOLA</t>
  </si>
  <si>
    <t>Postrojenja i oprema</t>
  </si>
  <si>
    <t>Postrojenja i oprema- KURIKULARNA REFORMA</t>
  </si>
  <si>
    <t>Izvor 5.2.1.</t>
  </si>
  <si>
    <t>KAPITALNE DONACIJE</t>
  </si>
  <si>
    <t>PLANIRANO</t>
  </si>
  <si>
    <t>RASHODI/IZDACI</t>
  </si>
  <si>
    <t>Program 1150</t>
  </si>
  <si>
    <t>TEK. I INVESTICIJSKO ODRŽ. OBJEKATA</t>
  </si>
  <si>
    <t>Aktivnost A115001</t>
  </si>
  <si>
    <t>POMOĆNICI U NASTAVI</t>
  </si>
  <si>
    <t>Izvor 1.1.</t>
  </si>
  <si>
    <t>Glava 10002</t>
  </si>
  <si>
    <t xml:space="preserve">NAMJENSKI I VLASTITI PRIHODI </t>
  </si>
  <si>
    <t>VLASTITI PRIHODI</t>
  </si>
  <si>
    <t>Prihodi od nefinancijske imovine</t>
  </si>
  <si>
    <t>Prihodi od prodaje proizvoda i robe te pruženih usluga</t>
  </si>
  <si>
    <t>Višak prihoda</t>
  </si>
  <si>
    <t>Prijenosi između pror.kor. NATJECANJA</t>
  </si>
  <si>
    <t>Prihodi po posebnim propisima-STRUČNI ISPITI</t>
  </si>
  <si>
    <t>Pomoći iz pror. koji nije nadležan</t>
  </si>
  <si>
    <t>Pomoći iz pror. koji nije nadležan-KURIKULARNA R.</t>
  </si>
  <si>
    <t>POMOĆI IZ ŽUPANIJSKIH PRORAČUNA</t>
  </si>
  <si>
    <t>Pomoći iz županijskih proračuna</t>
  </si>
  <si>
    <t>POMOĆI OD IZVANPROR. KORISNIKA</t>
  </si>
  <si>
    <t>Pomoći od izvanproračunskih korisnika</t>
  </si>
  <si>
    <t>Donacije - NATJECANJE</t>
  </si>
  <si>
    <t>Donacije-UČENIČKA ZADRUGA</t>
  </si>
  <si>
    <t>Donacije-OSOBA IZVAN OPĆEG PRORAČUNA</t>
  </si>
  <si>
    <t>Donacije -OSOBA IZVAN OPĆEG PRORAČUNA</t>
  </si>
  <si>
    <t>Izvor  6.5.</t>
  </si>
  <si>
    <t>PRIHODI OD NEFIN. IMOVINE I NAD.ŠTETE</t>
  </si>
  <si>
    <t>Prihodi po posebnim propisima</t>
  </si>
  <si>
    <t>Prihodi od prodaje građevinskih objekata</t>
  </si>
  <si>
    <t>Glava 20403</t>
  </si>
  <si>
    <t>OSNOVNE ŠKOLE</t>
  </si>
  <si>
    <t>Prihod iz gradskog pror.- POMOĆNICI</t>
  </si>
  <si>
    <t>Prihod iz gradskog pror.- PRODUŽENI BORAVAK</t>
  </si>
  <si>
    <t>Prihod iz gradskog pror.- OPĆI PRIHODI</t>
  </si>
  <si>
    <t>DECENTRALIZIRANA FUNKCIJA</t>
  </si>
  <si>
    <t>Prihod iz gradskog pror.- NABAVA OPREME</t>
  </si>
  <si>
    <t>Prihod iz gradskog pror.- GPP</t>
  </si>
  <si>
    <t>Prihod iz gradskog pror.- STVARNI TROŠKOVI</t>
  </si>
  <si>
    <t>Prihod iz gradskog pror.- TEMELJEM KRITERIJA</t>
  </si>
  <si>
    <t>Prihod iz gradskog pror.- HITNE INT., INVESTICIJE</t>
  </si>
  <si>
    <t>MZO-PLAĆA I OSTALA  MATER. PRAVA</t>
  </si>
  <si>
    <t>Pomoći iz državnog proračuna</t>
  </si>
  <si>
    <t>PLAN:          PRIHODI</t>
  </si>
  <si>
    <t>PRIHODI/PRIMICI</t>
  </si>
  <si>
    <t>Aktivnost  A106001</t>
  </si>
  <si>
    <t>Aktivnost A106102</t>
  </si>
  <si>
    <t>STRUČNO OSPOSOBLJAVANJE</t>
  </si>
  <si>
    <t>NAJAM PROSTORA</t>
  </si>
  <si>
    <t>STARI PAPIR</t>
  </si>
  <si>
    <t>ZAJEDNIČKA PRIČUVA</t>
  </si>
  <si>
    <t>NATJECANJA- Prijenos između škola</t>
  </si>
  <si>
    <t>STRUČNI ISPITI-polaznici</t>
  </si>
  <si>
    <t>DRŽAVNI PROR.- mentorstvo,str.ispiti,ŽSV,lektira</t>
  </si>
  <si>
    <t>DRŽAVNI PROR.- kurikularna reforma</t>
  </si>
  <si>
    <t>ŽUPANIJSKI PROR.- natjecanja</t>
  </si>
  <si>
    <t>HZZ- SOR, pripravnici</t>
  </si>
  <si>
    <t>DONACIJE HŠŠS- natjecanja</t>
  </si>
  <si>
    <t>DONACIJE -pravne i fizičke osobe</t>
  </si>
  <si>
    <t>DONACIJE- učenička zadruga</t>
  </si>
  <si>
    <t>DONACIJE- pravne i fizičke osobe</t>
  </si>
  <si>
    <t>NADOKNADA ŠTETE</t>
  </si>
  <si>
    <t>PRODAJA STAMBENIH OBJEKATA</t>
  </si>
  <si>
    <t>DNEVNICE( Orahovica), PLIN, OSTALI MATER.</t>
  </si>
  <si>
    <t>NABAVA OPREME</t>
  </si>
  <si>
    <t>GPP-PRIJEVOZ UČENIKA</t>
  </si>
  <si>
    <t>ENERGENTI, PEDAGOŠKA DOK.,ZDRAV. PREGLEDI</t>
  </si>
  <si>
    <t>PRIHOD TEMELJEM KRITERIJA</t>
  </si>
  <si>
    <t>HITNE INTERVENCIJE, TEK. I INVEST. ODRŽAV.</t>
  </si>
  <si>
    <t>DRŽAVNI PROR.- Plaće,mater.prava,oprema</t>
  </si>
  <si>
    <t>DNEVNICE (Orahovica)</t>
  </si>
  <si>
    <t>PLIN</t>
  </si>
  <si>
    <t>PEDAGOŠKA DOKUMENTACIJA</t>
  </si>
  <si>
    <t>ELEKTRIČNA ENERGIJA</t>
  </si>
  <si>
    <t>ZDRAVSTVENI PREGLEDI</t>
  </si>
  <si>
    <t>PRIJEVOZ UČENIKA</t>
  </si>
  <si>
    <t>Ostale usluge za komunikaciju i prijevoz - ugovor GPP</t>
  </si>
  <si>
    <t>DNEVNICE U ZEMLJI</t>
  </si>
  <si>
    <t>SMJEŠTAJ NA SL. PUTU</t>
  </si>
  <si>
    <t>PRIJEVOZ NA SL. PUTU</t>
  </si>
  <si>
    <t>SEMINAR</t>
  </si>
  <si>
    <t>DNEVNICE U ZEMLJI- NCVVO</t>
  </si>
  <si>
    <t>PRIJEVOZ NA SL. PUTU- NCVVO</t>
  </si>
  <si>
    <t>UREDSKI MATER.</t>
  </si>
  <si>
    <t>OSTALI MATER. (baterije, ključevi…)</t>
  </si>
  <si>
    <t>NAMIRNICE</t>
  </si>
  <si>
    <t>MATERIJAL ZA ODRŽAVANJE OBJEKTA</t>
  </si>
  <si>
    <t>MATERIJAL ZA ODRŽAVANJE OPREME</t>
  </si>
  <si>
    <t>SITNI INVENTAR</t>
  </si>
  <si>
    <t>MATERIJAL ZA HIGIJENU</t>
  </si>
  <si>
    <t>POŠTARINA</t>
  </si>
  <si>
    <t>PRIJEVOZ UČENIKA (NA NATJECANJE)</t>
  </si>
  <si>
    <t>USLUGE T.I.O. OBJEKTA</t>
  </si>
  <si>
    <t>USLUGE T.I.O. OPREME</t>
  </si>
  <si>
    <t>OSTALE NESPOMENUTE USLUGE</t>
  </si>
  <si>
    <t>STRUČNI ISPIT PRIPRAVNIKA</t>
  </si>
  <si>
    <t>REPREZENTACIJA</t>
  </si>
  <si>
    <t>OSTALE NAKNADE- PROVJERA DIPLOMA</t>
  </si>
  <si>
    <t>ZATEZNE KAMATE</t>
  </si>
  <si>
    <t>INO DNEVNICE</t>
  </si>
  <si>
    <t>PRIJEVOZ NA SL. PUT</t>
  </si>
  <si>
    <t>OSTALI MATERIJAL (toner, za nastavu)</t>
  </si>
  <si>
    <t>MATER. ZA ODRŽAVANJE OBJEKTA</t>
  </si>
  <si>
    <t>MATER. ZA ODRŽAVANJE OPREME</t>
  </si>
  <si>
    <t>GRAFIČKE, TISKARSKE USLUGE</t>
  </si>
  <si>
    <t>PLAĆE ZA REDOVAN RAD</t>
  </si>
  <si>
    <t>PLAĆE ZA PREKOVREMENI RAD</t>
  </si>
  <si>
    <t>PLAĆE ZA POSEBNE UVJETE RADA</t>
  </si>
  <si>
    <t>NAGRADE</t>
  </si>
  <si>
    <t>DAROVI</t>
  </si>
  <si>
    <t>OTPREMNINE</t>
  </si>
  <si>
    <t>REGRES</t>
  </si>
  <si>
    <t>POTPORA ZA NOVOROĐENČE</t>
  </si>
  <si>
    <t>DOPRINOS ZA ZDRAVSTVENO OSIGUR.</t>
  </si>
  <si>
    <t>NAKNADA ZA PRIJEVOZ NA POSAO</t>
  </si>
  <si>
    <t>NAKNADA ZBOG NEZAPOŠLJAVANJA INV.</t>
  </si>
  <si>
    <t>MATER. ZA ČIŠĆENJE</t>
  </si>
  <si>
    <t>SLUŽBENA ODJEĆA</t>
  </si>
  <si>
    <t>ODVOZ BIO OTPADA</t>
  </si>
  <si>
    <t xml:space="preserve">MKB ANALIZA </t>
  </si>
  <si>
    <t>STRUČNI ISPITI- POLAZNICI</t>
  </si>
  <si>
    <t>DNEVNICE U ZEMLJI- NATJECANJA</t>
  </si>
  <si>
    <t>PRIJEVOZ NA SLUŽBENI PUT- NATJECANJA</t>
  </si>
  <si>
    <t>OSTALI MATER.- NATJECANJA</t>
  </si>
  <si>
    <t>UGOVOR O DJELU- STR. ISPITI polaznici</t>
  </si>
  <si>
    <t>USLUGE PRIJEVOZA UČENIKA - NATJECANJA</t>
  </si>
  <si>
    <t>MENTORSTVO</t>
  </si>
  <si>
    <t>STRUČNI ISPITI- MZO</t>
  </si>
  <si>
    <t>PRIJEVOZ NA SL. PUT- ŽSV</t>
  </si>
  <si>
    <t>NAMIRNICE- ŽSV</t>
  </si>
  <si>
    <t>REPREZENTACIJA- ŽSV</t>
  </si>
  <si>
    <t>OSTALI MATERIJAL</t>
  </si>
  <si>
    <t>OSTALI MATERIJAL- ŠŠS NATJECANJA</t>
  </si>
  <si>
    <t>PRIJEVOZ NA SL. PUT- ŠŠS NATJECANJA</t>
  </si>
  <si>
    <t>DNEVNICE U ZEMLJI- ŠŠS NATJECANJA</t>
  </si>
  <si>
    <t>DOPRINOSI ZA SOR</t>
  </si>
  <si>
    <t>PLAĆE- GRAD</t>
  </si>
  <si>
    <t>PREKOVREMENI RAD- GRAD</t>
  </si>
  <si>
    <t>MATER. PRAVA-GRAD (DAR DJECI,BOŽIĆNICA)</t>
  </si>
  <si>
    <t>MATER.PRAVA-GRAD (POMOĆI)</t>
  </si>
  <si>
    <t>MATER.PRAVA-GRAD (REGRES)</t>
  </si>
  <si>
    <t>DOPRINOS ZA ZDR. OSIGUR.-GRAD</t>
  </si>
  <si>
    <t>PRIJEVOZ NA POSAO</t>
  </si>
  <si>
    <t>Plaće (Bruto)- roditelji</t>
  </si>
  <si>
    <t>Rashodi za usluge- roditelji</t>
  </si>
  <si>
    <t>PLAĆE PROD. BORAVAK- RODITELJI</t>
  </si>
  <si>
    <t>TOPLI OBROK-RODITELJI</t>
  </si>
  <si>
    <t>RAČUNALA I RAČUNALNA OPREMA</t>
  </si>
  <si>
    <t>ŠKOLSKI NAMJEŠTAJ</t>
  </si>
  <si>
    <t>KNJIGE</t>
  </si>
  <si>
    <t>RAČUNALA I OPREME-KURIKULARNA REFORM</t>
  </si>
  <si>
    <t>RAČUNALA I OPREMA- DONACIJE</t>
  </si>
  <si>
    <t>UREDSKI MATERIJA.-DONACIJE</t>
  </si>
  <si>
    <t>KNJIGE-DONACIJE</t>
  </si>
  <si>
    <t>USLUGE T.I.O. OBJEKTA,HITNE INT.</t>
  </si>
  <si>
    <t>USLUGE T.I.O. OPREME, HITNE INT.</t>
  </si>
  <si>
    <t>NADZOR NAD T.I.O.</t>
  </si>
  <si>
    <t>DNEVNICE U INOZEMSTVU</t>
  </si>
  <si>
    <t>SMJEŠTAJ NA SLUŽBENOM PUTU</t>
  </si>
  <si>
    <t>PRIJEVOZ NA SLUŽBENOM PUTU</t>
  </si>
  <si>
    <t>OSTALI RASHODI ZA SLUŽBENI PUT</t>
  </si>
  <si>
    <t>SEMINAR- KOTIZACIJA</t>
  </si>
  <si>
    <t>UPOTREBA PRIVATNOG AUTOM. U SL. SVRHE</t>
  </si>
  <si>
    <t>UREDSKI MATERIJAL</t>
  </si>
  <si>
    <t>LITERATURA</t>
  </si>
  <si>
    <t>MATERIJAL ZA ČIŠĆENJE</t>
  </si>
  <si>
    <t>MATERIJAL ZA HIGIJENSKE POTREBE</t>
  </si>
  <si>
    <t>OSTALI MATERIJAL ZA REDOVNO POSL.</t>
  </si>
  <si>
    <t>MOTORNI BENZIN</t>
  </si>
  <si>
    <t>MATERIJAL ZA ODRŽ. OBJEKTA</t>
  </si>
  <si>
    <t>MATERIJAL ZA ODRŽ. OPREME</t>
  </si>
  <si>
    <t>TELEFON</t>
  </si>
  <si>
    <t>USLUGE PRIJEVOZA UČENIKA</t>
  </si>
  <si>
    <t>TISAK- OGLASI</t>
  </si>
  <si>
    <t>VODA</t>
  </si>
  <si>
    <t>ODVOZ SMEĆA</t>
  </si>
  <si>
    <t>DERATIZACIJA</t>
  </si>
  <si>
    <t>KOMUNALNE USLUGE, NUV</t>
  </si>
  <si>
    <t>USLUGE ČUVANJA IMOVINE</t>
  </si>
  <si>
    <t>ČLANARINA</t>
  </si>
  <si>
    <t>JAVNOBILJEŽNIČKE USLUGE</t>
  </si>
  <si>
    <t>DRŽAVNI BILJEZI</t>
  </si>
  <si>
    <t>USLUGE PLATNOG PROMETA</t>
  </si>
  <si>
    <t>MATIČNI BROJ:                3013855</t>
  </si>
  <si>
    <t>NAZIV ŠKOLE:         OŠ "DOBRIŠA CESARIĆ" OSIJEK</t>
  </si>
  <si>
    <t>SJEDIŠTE :                 OSIJEK, NERETVANSKA 10</t>
  </si>
  <si>
    <t>LOCCO VOŽNJA- NATJECANJA</t>
  </si>
  <si>
    <t>Ostali rashod za zaposl.STRUČNI ISPITI POLAZNICI</t>
  </si>
  <si>
    <t>Novčana naknada poslodavca - nezapoš.invalida</t>
  </si>
  <si>
    <t xml:space="preserve">USLUGE T.I.O. OBJEKTA </t>
  </si>
  <si>
    <t>DNEVNICE U ZEMLJI- ŽSV</t>
  </si>
  <si>
    <t>PRIJEVOZ NA SL. PUTU- ŽSV</t>
  </si>
  <si>
    <t>GRAFIČKE, TISKARSKE USLUGE(ŠKOLSKI LIST)</t>
  </si>
  <si>
    <t>u kunama</t>
  </si>
  <si>
    <t>Izvor prihoda i primitaka</t>
  </si>
  <si>
    <t>Namjenski primici od zaduživanja</t>
  </si>
  <si>
    <t>Ukupno (po izvorima)</t>
  </si>
  <si>
    <t>1.2. Decentralizirana funkcija</t>
  </si>
  <si>
    <t>1.1.                                     Opći prihodi i primici</t>
  </si>
  <si>
    <t>2.2.                      Vlastiti prihodi</t>
  </si>
  <si>
    <t>922-VIŠAK PRIHODA</t>
  </si>
  <si>
    <t>3.9.1.             Prihodi za posebne namjene</t>
  </si>
  <si>
    <t>636-POMOĆI IZ DRŽAVNOG PRORAČUNA</t>
  </si>
  <si>
    <t>4.2.2.        POMOĆI IZ ŽUPANIJSKOG PROR.</t>
  </si>
  <si>
    <t>5.2.1.       KAPITALNE DONACIJE</t>
  </si>
  <si>
    <t>6.5.              Prihodi od prodaje  nefinancijske imovine i nadokn. šteta s osnova osigur.</t>
  </si>
  <si>
    <t>Oznaka   rač. računskog   plana- Naziv računa</t>
  </si>
  <si>
    <t>652-PRIHODI PO POSEBNIM PROPISIMA</t>
  </si>
  <si>
    <t>4.7.1.         POMOĆI OD IZVANPROR KORISNIKA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</si>
  <si>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</si>
  <si>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</si>
  <si>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</si>
  <si>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</si>
  <si>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</si>
  <si>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</si>
  <si>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</si>
  <si>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</si>
  <si>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</si>
  <si>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</si>
  <si>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</si>
  <si>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</si>
  <si>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</si>
  <si>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</si>
  <si>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"DOBRIŠA CESARIĆ" OSIJEK</t>
  </si>
  <si>
    <t>OPĆI</t>
  </si>
  <si>
    <t>DIO</t>
  </si>
  <si>
    <t>Rashodi za usluge-UGOVOR O DJELU str.ispiti</t>
  </si>
  <si>
    <t>UGOVOR O DJELU- STR. ISPITI   MZO</t>
  </si>
  <si>
    <t>DONACIJE OSTALI SUBJEKTI- NATJECANJA</t>
  </si>
  <si>
    <t>PRODUŽENI BORAVAK- Roditelji za učiteljicu</t>
  </si>
  <si>
    <t>PRODUŽENI BORAVAK- Roditelji za topli obrok</t>
  </si>
  <si>
    <t>USLUGE T.I.O. OPREME (računalna oprema...)</t>
  </si>
  <si>
    <t>RAČUNALNE USLUGE</t>
  </si>
  <si>
    <t>NAJAM OPREME</t>
  </si>
  <si>
    <t>UREDSKI MATERIJAL- ŽSV</t>
  </si>
  <si>
    <t>MATERIJAL ZA NASTAVU- NABAVA OPREME</t>
  </si>
  <si>
    <t>DRŽAVNI PROR.- UDŽBENICI</t>
  </si>
  <si>
    <t>Knjige- udžbenici</t>
  </si>
  <si>
    <t>Rashodi za materijal i energiju-KURIKULARNA R.</t>
  </si>
  <si>
    <t>MATERIJAL ZA NASTAVU- KURIKULARNA R.</t>
  </si>
  <si>
    <t>SITNI INVENTAR- KURIKULARNA REFORMA</t>
  </si>
  <si>
    <t>Aktivnost A106004</t>
  </si>
  <si>
    <t>Aktivnost A106005</t>
  </si>
  <si>
    <t>MZO - RASHODI ZA ZAPOSLENE U O.Š.</t>
  </si>
  <si>
    <t>MZO - OSTALI RASHODI ZA ZAPOSLENE U O.Š</t>
  </si>
  <si>
    <t>PROJEKCIJA 2022.</t>
  </si>
  <si>
    <t>634-POMOĆI OD IZVANPROR. KORISNIKA</t>
  </si>
  <si>
    <t>639-PRIJENOSI IZMEĐU PROR. KORISNIKA</t>
  </si>
  <si>
    <t>642-PRIHOD OD NEFINANCIJSKE IMOVINE</t>
  </si>
  <si>
    <t>661-PRIHODI OD PRODJE ROBE I USLUGA</t>
  </si>
  <si>
    <t>663-DONACIJE</t>
  </si>
  <si>
    <t>671-PRIHODI IZ GRADSKOG PRORAČUNA</t>
  </si>
  <si>
    <t>721-PRIHODI OD PRODAJE GRAĐEV.OBJEK</t>
  </si>
  <si>
    <t>4.1.1.            Pomoći (na ž.r. škole)</t>
  </si>
  <si>
    <t>4.1.1.    Pomoći  (MZO Plaća i mat. Prava)</t>
  </si>
  <si>
    <t>5.1.2.       TEKUĆE DONACIJE</t>
  </si>
  <si>
    <t>UKUPNO PO KONTU</t>
  </si>
  <si>
    <t>DONACIJE- od subjekata izvan pror.</t>
  </si>
  <si>
    <t xml:space="preserve">        PLAN PRIHODA I PRIMITAKA                                      2021.</t>
  </si>
  <si>
    <t>Ukupno prihodi i primici za 2021.</t>
  </si>
  <si>
    <t xml:space="preserve">        PLAN PRIHODA I PRIMITAKA                                      2022.</t>
  </si>
  <si>
    <t>Ukupno prihodi i primici za 2022.</t>
  </si>
  <si>
    <t xml:space="preserve">FINANCIJSKI PLAN OŠ "DOBRIŠA CESARIĆ " OSIJEK ZA                                                                                                                        </t>
  </si>
  <si>
    <t>OSTALI MATERIJAL -UČENIČKA ZADRUGA</t>
  </si>
  <si>
    <t>OSTALI RASHODI (vijenci, cvijeće, FINA)</t>
  </si>
  <si>
    <t>MATER. ZA HIGIJENSKE POTREBE</t>
  </si>
  <si>
    <t>Prihodi od imovine</t>
  </si>
  <si>
    <t>Prihod od prodaje robe i usluga</t>
  </si>
  <si>
    <t xml:space="preserve">Prijenosi između pror.kor. </t>
  </si>
  <si>
    <t>Pomoći od subjekata unutar oopćeg proračuna</t>
  </si>
  <si>
    <t>Prihodi od prodaje proizvedene dugotrajne imovine</t>
  </si>
  <si>
    <t>Prihodi iz proračuna</t>
  </si>
  <si>
    <t>Pomoći od subjekata unutar općeg proračuna</t>
  </si>
  <si>
    <t>Materijalni rashodi</t>
  </si>
  <si>
    <t>Financijski rashodi</t>
  </si>
  <si>
    <t>Rashodi za zaposlene</t>
  </si>
  <si>
    <t>Rashodi poslovanja</t>
  </si>
  <si>
    <t>Rashodi za nabavu proizvedene dugotr. Imovine</t>
  </si>
  <si>
    <t>GRAD OS- Opći prihodi (nenamjenski)</t>
  </si>
  <si>
    <t>GRAD OS- Prihodi iz nadležnog proračuna</t>
  </si>
  <si>
    <t>POSEBNI PROGRAMI</t>
  </si>
  <si>
    <t>ULAGANJA U OBJEKTE O.Š.</t>
  </si>
  <si>
    <t>POMOĆI    MZO- PLAĆA I OSTALA MATER. PRAVA</t>
  </si>
  <si>
    <t>Izvor 1</t>
  </si>
  <si>
    <t>Tekući projekti T106102</t>
  </si>
  <si>
    <t>PLAĆE ZA REDOVAN RAD - POMOĆNICI</t>
  </si>
  <si>
    <t>DOPRINOS ZA ZDR. OSIGUR.-POMOĆNICI</t>
  </si>
  <si>
    <t>PRIJEVOZ NA POSAO- POMOĆNICI</t>
  </si>
  <si>
    <t xml:space="preserve">GRAD OSIJEK-SVEUKUPNO  Opći prihodi i primici </t>
  </si>
  <si>
    <t>OSTALI NESPOMENUTI RASH.- NAGRADE UČENICIMA</t>
  </si>
  <si>
    <t>UKUPNO</t>
  </si>
  <si>
    <t>PROVJERA DIPLOMA</t>
  </si>
  <si>
    <t>Ostali rashodi</t>
  </si>
  <si>
    <t>REPREZENTACIJA VIŠAK 2019.</t>
  </si>
  <si>
    <t>STRUČNI ISPITI- POLAZNICI VIŠAK 2019.</t>
  </si>
  <si>
    <t>UGOVOR O DJELU- STR. ISPITI polaznici  VIŠAK 2019.</t>
  </si>
  <si>
    <t>RAČUNALA-( PRODAJA NEFINAN.IMOVINE)</t>
  </si>
  <si>
    <t>MATER. ZA ODRŽ. OPREME- (NAKNADA ŠTETE)</t>
  </si>
  <si>
    <t>UKUPNO nabava nefinanc. Imovine:</t>
  </si>
  <si>
    <t>Prihodi po posebnim propisima- PROD.BOR., ŠK.KUHINJA</t>
  </si>
  <si>
    <t xml:space="preserve"> FINANCIJSKI PLAN</t>
  </si>
  <si>
    <t>2021.-23.</t>
  </si>
  <si>
    <t>PROJEKCIJA 2023.</t>
  </si>
  <si>
    <t xml:space="preserve"> UDŽBENICI RADNI</t>
  </si>
  <si>
    <t>KNJIGE - UDŽBENICI TRAJNI</t>
  </si>
  <si>
    <t>RAČUNALA I RAČ.OPREMA -VIŠAK 2020.</t>
  </si>
  <si>
    <t>SITNI INVENTAR- VIŠAK 2020.</t>
  </si>
  <si>
    <t>SLUŽBENA ODJEĆA- VIŠAK 2020.</t>
  </si>
  <si>
    <t>RAČUNALA I RAČ. OPREMA-VIŠAK 2020.</t>
  </si>
  <si>
    <t>VIŠAK PRIHODA 2020. (ŠK. KUHINJA)</t>
  </si>
  <si>
    <t>VIŠAK PRIHODA 2020.(MENT.,STR.ISP.)</t>
  </si>
  <si>
    <t>MENT,STR.ISP.- VIŠAK 2020.</t>
  </si>
  <si>
    <t>DOPRINOSI ZA SOR- VIŠAK 2020.</t>
  </si>
  <si>
    <t>HZZ- SOR, pripravnici- VIŠAK 2020.</t>
  </si>
  <si>
    <t>OSTALI MATERIJAL -UČENIČKA ZADRUGA VIŠAK 2020.</t>
  </si>
  <si>
    <t>VIŠAK PRIHODA 2020.(UČ. ZADRUGA)</t>
  </si>
  <si>
    <t>NAMJEŠTAJ- VIŠAK 2020.</t>
  </si>
  <si>
    <t>VIŠAK PRIHODA 2020.(NEFIN.IMOV.)</t>
  </si>
  <si>
    <t xml:space="preserve">        PLAN PRIHODA I PRIMITAKA                                      2023.</t>
  </si>
  <si>
    <t>Ukupno prihodi i primici za 2023.</t>
  </si>
  <si>
    <t>63-POMOĆI OD IZVANPROR. KORISNIKA</t>
  </si>
  <si>
    <t>63-POMOĆI IZ DRŽAVNOG PRORAČUNA</t>
  </si>
  <si>
    <t>63-PRIJENOSI IZMEĐU PROR. KORISNIKA</t>
  </si>
  <si>
    <t>64-PRIHOD OD NEFINANCIJSKE IMOVINE</t>
  </si>
  <si>
    <t>65-PRIHODI PO POSEBNIM PROPISIMA</t>
  </si>
  <si>
    <t>66-PRIHODI OD PRODJE ROBE I USLUGA</t>
  </si>
  <si>
    <t>66-DONACIJE</t>
  </si>
  <si>
    <t>67-PRIHODI IZ GRADSKOG PRORAČUNA</t>
  </si>
  <si>
    <t>72-PRIHODI OD PRODAJE GRAĐEV.OBJEK</t>
  </si>
  <si>
    <t xml:space="preserve">2021.                                                        </t>
  </si>
  <si>
    <t>Prijedlog plana    
za 2021.</t>
  </si>
  <si>
    <t>Projekcija plana
za 2022.</t>
  </si>
  <si>
    <t>Projekcija plana 
za 2023.</t>
  </si>
  <si>
    <t>Prijedlog plana 
za 2021.</t>
  </si>
  <si>
    <t>Ravnatelj: Marin Božić, prof.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</si>
</sst>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00"/>
    <numFmt numFmtId="180" formatCode="0.0000"/>
    <numFmt numFmtId="181" formatCode="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Segoe U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6"/>
      <name val="Arial"/>
      <family val="2"/>
    </font>
    <font>
      <b/>
      <sz val="10"/>
      <color indexed="8"/>
      <name val="MS Sans Serif"/>
      <family val="0"/>
    </font>
    <font>
      <sz val="6"/>
      <name val="Times New Roman"/>
      <family val="1"/>
    </font>
    <font>
      <i/>
      <sz val="8"/>
      <name val="Times New Roman"/>
      <family val="1"/>
    </font>
    <font>
      <sz val="6"/>
      <color indexed="8"/>
      <name val="Arial Narrow"/>
      <family val="2"/>
    </font>
    <font>
      <b/>
      <sz val="12"/>
      <color indexed="8"/>
      <name val="Times New Roman"/>
      <family val="1"/>
    </font>
    <font>
      <sz val="6"/>
      <name val="Arial"/>
      <family val="2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6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/>
    </xf>
    <xf numFmtId="4" fontId="30" fillId="0" borderId="19" xfId="0" applyNumberFormat="1" applyFont="1" applyFill="1" applyBorder="1" applyAlignment="1" quotePrefix="1">
      <alignment horizontal="right" vertical="center" wrapText="1"/>
    </xf>
    <xf numFmtId="0" fontId="29" fillId="19" borderId="20" xfId="0" applyNumberFormat="1" applyFont="1" applyFill="1" applyBorder="1" applyAlignment="1">
      <alignment horizontal="left"/>
    </xf>
    <xf numFmtId="4" fontId="29" fillId="19" borderId="19" xfId="0" applyNumberFormat="1" applyFont="1" applyFill="1" applyBorder="1" applyAlignment="1" quotePrefix="1">
      <alignment horizontal="right" vertical="center" wrapText="1"/>
    </xf>
    <xf numFmtId="0" fontId="29" fillId="19" borderId="2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19" borderId="20" xfId="0" applyNumberFormat="1" applyFont="1" applyFill="1" applyBorder="1" applyAlignment="1">
      <alignment/>
    </xf>
    <xf numFmtId="0" fontId="29" fillId="19" borderId="20" xfId="0" applyNumberFormat="1" applyFont="1" applyFill="1" applyBorder="1" applyAlignment="1">
      <alignment vertical="center" wrapText="1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31" fillId="0" borderId="20" xfId="0" applyNumberFormat="1" applyFont="1" applyFill="1" applyBorder="1" applyAlignment="1">
      <alignment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4" fontId="29" fillId="19" borderId="19" xfId="0" applyNumberFormat="1" applyFont="1" applyFill="1" applyBorder="1" applyAlignment="1">
      <alignment horizontal="right" vertical="center" wrapText="1"/>
    </xf>
    <xf numFmtId="0" fontId="30" fillId="0" borderId="20" xfId="0" applyNumberFormat="1" applyFont="1" applyBorder="1" applyAlignment="1">
      <alignment/>
    </xf>
    <xf numFmtId="0" fontId="30" fillId="0" borderId="20" xfId="0" applyNumberFormat="1" applyFont="1" applyBorder="1" applyAlignment="1">
      <alignment horizontal="left"/>
    </xf>
    <xf numFmtId="4" fontId="29" fillId="19" borderId="20" xfId="0" applyNumberFormat="1" applyFont="1" applyFill="1" applyBorder="1" applyAlignment="1">
      <alignment horizontal="right" vertical="center" wrapText="1"/>
    </xf>
    <xf numFmtId="0" fontId="33" fillId="0" borderId="20" xfId="0" applyFont="1" applyBorder="1" applyAlignment="1">
      <alignment wrapText="1"/>
    </xf>
    <xf numFmtId="0" fontId="30" fillId="49" borderId="20" xfId="0" applyNumberFormat="1" applyFont="1" applyFill="1" applyBorder="1" applyAlignment="1">
      <alignment horizontal="left" vertical="center" wrapText="1"/>
    </xf>
    <xf numFmtId="4" fontId="30" fillId="49" borderId="20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wrapText="1"/>
    </xf>
    <xf numFmtId="4" fontId="30" fillId="0" borderId="20" xfId="0" applyNumberFormat="1" applyFont="1" applyBorder="1" applyAlignment="1">
      <alignment horizontal="right" vertical="center" wrapText="1"/>
    </xf>
    <xf numFmtId="0" fontId="30" fillId="0" borderId="20" xfId="0" applyNumberFormat="1" applyFont="1" applyBorder="1" applyAlignment="1">
      <alignment wrapText="1"/>
    </xf>
    <xf numFmtId="0" fontId="29" fillId="24" borderId="20" xfId="0" applyNumberFormat="1" applyFont="1" applyFill="1" applyBorder="1" applyAlignment="1">
      <alignment vertical="center" wrapText="1"/>
    </xf>
    <xf numFmtId="0" fontId="29" fillId="24" borderId="20" xfId="0" applyNumberFormat="1" applyFont="1" applyFill="1" applyBorder="1" applyAlignment="1">
      <alignment horizontal="left" vertical="center" wrapText="1"/>
    </xf>
    <xf numFmtId="4" fontId="29" fillId="24" borderId="20" xfId="0" applyNumberFormat="1" applyFont="1" applyFill="1" applyBorder="1" applyAlignment="1">
      <alignment horizontal="right" vertical="center" wrapText="1"/>
    </xf>
    <xf numFmtId="0" fontId="29" fillId="24" borderId="20" xfId="0" applyFont="1" applyFill="1" applyBorder="1" applyAlignment="1">
      <alignment wrapText="1"/>
    </xf>
    <xf numFmtId="4" fontId="29" fillId="24" borderId="19" xfId="0" applyNumberFormat="1" applyFont="1" applyFill="1" applyBorder="1" applyAlignment="1" quotePrefix="1">
      <alignment horizontal="right" vertical="center" wrapText="1"/>
    </xf>
    <xf numFmtId="0" fontId="29" fillId="24" borderId="20" xfId="0" applyNumberFormat="1" applyFont="1" applyFill="1" applyBorder="1" applyAlignment="1">
      <alignment/>
    </xf>
    <xf numFmtId="0" fontId="29" fillId="24" borderId="20" xfId="0" applyNumberFormat="1" applyFont="1" applyFill="1" applyBorder="1" applyAlignment="1">
      <alignment wrapText="1"/>
    </xf>
    <xf numFmtId="0" fontId="30" fillId="49" borderId="20" xfId="0" applyNumberFormat="1" applyFont="1" applyFill="1" applyBorder="1" applyAlignment="1">
      <alignment/>
    </xf>
    <xf numFmtId="4" fontId="30" fillId="49" borderId="19" xfId="0" applyNumberFormat="1" applyFont="1" applyFill="1" applyBorder="1" applyAlignment="1" quotePrefix="1">
      <alignment horizontal="right" vertical="center" wrapText="1"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30" fillId="0" borderId="19" xfId="0" applyNumberFormat="1" applyFont="1" applyBorder="1" applyAlignment="1">
      <alignment horizontal="right" vertical="center" wrapText="1"/>
    </xf>
    <xf numFmtId="0" fontId="30" fillId="50" borderId="20" xfId="0" applyNumberFormat="1" applyFont="1" applyFill="1" applyBorder="1" applyAlignment="1">
      <alignment horizontal="right"/>
    </xf>
    <xf numFmtId="4" fontId="30" fillId="50" borderId="19" xfId="0" applyNumberFormat="1" applyFont="1" applyFill="1" applyBorder="1" applyAlignment="1" quotePrefix="1">
      <alignment horizontal="right" vertical="center" wrapText="1"/>
    </xf>
    <xf numFmtId="0" fontId="30" fillId="50" borderId="20" xfId="0" applyNumberFormat="1" applyFont="1" applyFill="1" applyBorder="1" applyAlignment="1">
      <alignment/>
    </xf>
    <xf numFmtId="0" fontId="33" fillId="50" borderId="20" xfId="0" applyFont="1" applyFill="1" applyBorder="1" applyAlignment="1">
      <alignment wrapText="1"/>
    </xf>
    <xf numFmtId="0" fontId="30" fillId="50" borderId="20" xfId="0" applyNumberFormat="1" applyFont="1" applyFill="1" applyBorder="1" applyAlignment="1">
      <alignment horizontal="left" vertical="center" wrapText="1"/>
    </xf>
    <xf numFmtId="4" fontId="30" fillId="50" borderId="20" xfId="0" applyNumberFormat="1" applyFont="1" applyFill="1" applyBorder="1" applyAlignment="1">
      <alignment horizontal="right" vertical="center" wrapText="1"/>
    </xf>
    <xf numFmtId="0" fontId="30" fillId="50" borderId="20" xfId="0" applyFont="1" applyFill="1" applyBorder="1" applyAlignment="1">
      <alignment wrapText="1"/>
    </xf>
    <xf numFmtId="0" fontId="30" fillId="50" borderId="20" xfId="0" applyNumberFormat="1" applyFont="1" applyFill="1" applyBorder="1" applyAlignment="1">
      <alignment wrapText="1"/>
    </xf>
    <xf numFmtId="1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4" fontId="39" fillId="0" borderId="20" xfId="0" applyNumberFormat="1" applyFont="1" applyBorder="1" applyAlignment="1">
      <alignment vertical="center" wrapText="1"/>
    </xf>
    <xf numFmtId="4" fontId="39" fillId="0" borderId="20" xfId="0" applyNumberFormat="1" applyFont="1" applyBorder="1" applyAlignment="1">
      <alignment vertical="top" wrapText="1"/>
    </xf>
    <xf numFmtId="4" fontId="39" fillId="0" borderId="20" xfId="0" applyNumberFormat="1" applyFont="1" applyBorder="1" applyAlignment="1">
      <alignment horizontal="right" vertical="center" wrapText="1"/>
    </xf>
    <xf numFmtId="4" fontId="28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2" fillId="0" borderId="22" xfId="0" applyFont="1" applyBorder="1" applyAlignment="1" quotePrefix="1">
      <alignment horizontal="left" wrapText="1"/>
    </xf>
    <xf numFmtId="0" fontId="42" fillId="0" borderId="23" xfId="0" applyFont="1" applyBorder="1" applyAlignment="1" quotePrefix="1">
      <alignment horizontal="left" wrapText="1"/>
    </xf>
    <xf numFmtId="0" fontId="42" fillId="0" borderId="23" xfId="0" applyFont="1" applyBorder="1" applyAlignment="1" quotePrefix="1">
      <alignment horizontal="center" wrapText="1"/>
    </xf>
    <xf numFmtId="0" fontId="42" fillId="0" borderId="19" xfId="0" applyNumberFormat="1" applyFont="1" applyFill="1" applyBorder="1" applyAlignment="1" applyProtection="1" quotePrefix="1">
      <alignment horizontal="left"/>
      <protection/>
    </xf>
    <xf numFmtId="0" fontId="23" fillId="0" borderId="20" xfId="0" applyNumberFormat="1" applyFont="1" applyFill="1" applyBorder="1" applyAlignment="1" applyProtection="1">
      <alignment horizont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3" fontId="42" fillId="7" borderId="20" xfId="0" applyNumberFormat="1" applyFont="1" applyFill="1" applyBorder="1" applyAlignment="1">
      <alignment horizontal="right"/>
    </xf>
    <xf numFmtId="3" fontId="42" fillId="0" borderId="20" xfId="0" applyNumberFormat="1" applyFont="1" applyFill="1" applyBorder="1" applyAlignment="1">
      <alignment horizontal="right"/>
    </xf>
    <xf numFmtId="0" fontId="37" fillId="7" borderId="22" xfId="0" applyFont="1" applyFill="1" applyBorder="1" applyAlignment="1">
      <alignment horizontal="left"/>
    </xf>
    <xf numFmtId="0" fontId="36" fillId="7" borderId="23" xfId="0" applyNumberFormat="1" applyFont="1" applyFill="1" applyBorder="1" applyAlignment="1" applyProtection="1">
      <alignment/>
      <protection/>
    </xf>
    <xf numFmtId="0" fontId="36" fillId="7" borderId="19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 horizontal="right" wrapText="1"/>
      <protection/>
    </xf>
    <xf numFmtId="3" fontId="42" fillId="0" borderId="20" xfId="0" applyNumberFormat="1" applyFont="1" applyBorder="1" applyAlignment="1">
      <alignment horizontal="right"/>
    </xf>
    <xf numFmtId="3" fontId="42" fillId="7" borderId="20" xfId="0" applyNumberFormat="1" applyFont="1" applyFill="1" applyBorder="1" applyAlignment="1" applyProtection="1">
      <alignment horizontal="right" wrapText="1"/>
      <protection/>
    </xf>
    <xf numFmtId="3" fontId="42" fillId="50" borderId="24" xfId="0" applyNumberFormat="1" applyFont="1" applyFill="1" applyBorder="1" applyAlignment="1" quotePrefix="1">
      <alignment horizontal="right"/>
    </xf>
    <xf numFmtId="3" fontId="42" fillId="50" borderId="20" xfId="0" applyNumberFormat="1" applyFont="1" applyFill="1" applyBorder="1" applyAlignment="1" applyProtection="1">
      <alignment horizontal="right" wrapText="1"/>
      <protection/>
    </xf>
    <xf numFmtId="3" fontId="42" fillId="7" borderId="24" xfId="0" applyNumberFormat="1" applyFont="1" applyFill="1" applyBorder="1" applyAlignment="1" quotePrefix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30" fillId="49" borderId="20" xfId="0" applyNumberFormat="1" applyFont="1" applyFill="1" applyBorder="1" applyAlignment="1">
      <alignment vertical="center" wrapText="1"/>
    </xf>
    <xf numFmtId="0" fontId="30" fillId="50" borderId="20" xfId="0" applyNumberFormat="1" applyFont="1" applyFill="1" applyBorder="1" applyAlignment="1">
      <alignment vertical="center" wrapText="1"/>
    </xf>
    <xf numFmtId="3" fontId="46" fillId="35" borderId="20" xfId="0" applyNumberFormat="1" applyFont="1" applyFill="1" applyBorder="1" applyAlignment="1">
      <alignment vertical="center" wrapText="1"/>
    </xf>
    <xf numFmtId="3" fontId="29" fillId="0" borderId="2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7" fillId="50" borderId="20" xfId="0" applyNumberFormat="1" applyFont="1" applyFill="1" applyBorder="1" applyAlignment="1">
      <alignment/>
    </xf>
    <xf numFmtId="3" fontId="26" fillId="19" borderId="19" xfId="0" applyNumberFormat="1" applyFont="1" applyFill="1" applyBorder="1" applyAlignment="1">
      <alignment horizontal="right" vertical="center" wrapText="1"/>
    </xf>
    <xf numFmtId="3" fontId="27" fillId="0" borderId="20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3" fontId="27" fillId="49" borderId="20" xfId="0" applyNumberFormat="1" applyFont="1" applyFill="1" applyBorder="1" applyAlignment="1">
      <alignment/>
    </xf>
    <xf numFmtId="3" fontId="26" fillId="19" borderId="20" xfId="0" applyNumberFormat="1" applyFont="1" applyFill="1" applyBorder="1" applyAlignment="1">
      <alignment horizontal="right" vertical="center" wrapText="1"/>
    </xf>
    <xf numFmtId="3" fontId="26" fillId="49" borderId="20" xfId="0" applyNumberFormat="1" applyFont="1" applyFill="1" applyBorder="1" applyAlignment="1">
      <alignment/>
    </xf>
    <xf numFmtId="3" fontId="26" fillId="24" borderId="20" xfId="0" applyNumberFormat="1" applyFont="1" applyFill="1" applyBorder="1" applyAlignment="1">
      <alignment horizontal="right" vertical="center" wrapText="1"/>
    </xf>
    <xf numFmtId="3" fontId="27" fillId="49" borderId="20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Border="1" applyAlignment="1">
      <alignment/>
    </xf>
    <xf numFmtId="3" fontId="26" fillId="49" borderId="20" xfId="0" applyNumberFormat="1" applyFont="1" applyFill="1" applyBorder="1" applyAlignment="1">
      <alignment horizontal="right" vertical="center" wrapText="1"/>
    </xf>
    <xf numFmtId="3" fontId="26" fillId="19" borderId="19" xfId="0" applyNumberFormat="1" applyFont="1" applyFill="1" applyBorder="1" applyAlignment="1" quotePrefix="1">
      <alignment horizontal="right" vertical="center" wrapText="1"/>
    </xf>
    <xf numFmtId="3" fontId="26" fillId="24" borderId="19" xfId="0" applyNumberFormat="1" applyFont="1" applyFill="1" applyBorder="1" applyAlignment="1" quotePrefix="1">
      <alignment horizontal="right" vertical="center" wrapText="1"/>
    </xf>
    <xf numFmtId="1" fontId="39" fillId="51" borderId="20" xfId="0" applyNumberFormat="1" applyFont="1" applyFill="1" applyBorder="1" applyAlignment="1">
      <alignment horizontal="left" wrapText="1"/>
    </xf>
    <xf numFmtId="1" fontId="39" fillId="0" borderId="20" xfId="0" applyNumberFormat="1" applyFont="1" applyBorder="1" applyAlignment="1">
      <alignment horizontal="left" wrapText="1"/>
    </xf>
    <xf numFmtId="1" fontId="21" fillId="51" borderId="20" xfId="0" applyNumberFormat="1" applyFont="1" applyFill="1" applyBorder="1" applyAlignment="1">
      <alignment horizontal="right" vertical="top" wrapText="1"/>
    </xf>
    <xf numFmtId="1" fontId="21" fillId="51" borderId="20" xfId="0" applyNumberFormat="1" applyFont="1" applyFill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8" fillId="0" borderId="19" xfId="0" applyNumberFormat="1" applyFont="1" applyFill="1" applyBorder="1" applyAlignment="1" applyProtection="1">
      <alignment wrapText="1"/>
      <protection/>
    </xf>
    <xf numFmtId="4" fontId="48" fillId="0" borderId="19" xfId="0" applyNumberFormat="1" applyFont="1" applyFill="1" applyBorder="1" applyAlignment="1" applyProtection="1">
      <alignment/>
      <protection/>
    </xf>
    <xf numFmtId="4" fontId="28" fillId="0" borderId="20" xfId="0" applyNumberFormat="1" applyFont="1" applyBorder="1" applyAlignment="1">
      <alignment vertical="center" wrapText="1"/>
    </xf>
    <xf numFmtId="1" fontId="21" fillId="0" borderId="21" xfId="0" applyNumberFormat="1" applyFont="1" applyBorder="1" applyAlignment="1">
      <alignment wrapText="1"/>
    </xf>
    <xf numFmtId="4" fontId="48" fillId="0" borderId="21" xfId="0" applyNumberFormat="1" applyFont="1" applyFill="1" applyBorder="1" applyAlignment="1" applyProtection="1">
      <alignment/>
      <protection/>
    </xf>
    <xf numFmtId="1" fontId="37" fillId="0" borderId="26" xfId="0" applyNumberFormat="1" applyFont="1" applyBorder="1" applyAlignment="1">
      <alignment wrapText="1"/>
    </xf>
    <xf numFmtId="0" fontId="0" fillId="0" borderId="27" xfId="0" applyNumberFormat="1" applyFill="1" applyBorder="1" applyAlignment="1" applyProtection="1">
      <alignment/>
      <protection/>
    </xf>
    <xf numFmtId="3" fontId="27" fillId="0" borderId="19" xfId="0" applyNumberFormat="1" applyFont="1" applyBorder="1" applyAlignment="1">
      <alignment/>
    </xf>
    <xf numFmtId="3" fontId="26" fillId="19" borderId="20" xfId="0" applyNumberFormat="1" applyFont="1" applyFill="1" applyBorder="1" applyAlignment="1" quotePrefix="1">
      <alignment horizontal="right" vertical="center" wrapText="1"/>
    </xf>
    <xf numFmtId="3" fontId="26" fillId="24" borderId="20" xfId="0" applyNumberFormat="1" applyFont="1" applyFill="1" applyBorder="1" applyAlignment="1" quotePrefix="1">
      <alignment horizontal="right" vertical="center" wrapText="1"/>
    </xf>
    <xf numFmtId="0" fontId="33" fillId="49" borderId="20" xfId="0" applyFont="1" applyFill="1" applyBorder="1" applyAlignment="1">
      <alignment wrapText="1"/>
    </xf>
    <xf numFmtId="0" fontId="30" fillId="49" borderId="20" xfId="0" applyFont="1" applyFill="1" applyBorder="1" applyAlignment="1">
      <alignment wrapText="1"/>
    </xf>
    <xf numFmtId="0" fontId="30" fillId="52" borderId="20" xfId="0" applyNumberFormat="1" applyFont="1" applyFill="1" applyBorder="1" applyAlignment="1">
      <alignment vertical="center" wrapText="1"/>
    </xf>
    <xf numFmtId="0" fontId="30" fillId="52" borderId="20" xfId="0" applyNumberFormat="1" applyFont="1" applyFill="1" applyBorder="1" applyAlignment="1">
      <alignment horizontal="left" vertical="center" wrapText="1"/>
    </xf>
    <xf numFmtId="4" fontId="30" fillId="52" borderId="19" xfId="0" applyNumberFormat="1" applyFont="1" applyFill="1" applyBorder="1" applyAlignment="1">
      <alignment horizontal="right" vertical="center" wrapText="1"/>
    </xf>
    <xf numFmtId="0" fontId="30" fillId="52" borderId="20" xfId="0" applyNumberFormat="1" applyFont="1" applyFill="1" applyBorder="1" applyAlignment="1">
      <alignment/>
    </xf>
    <xf numFmtId="4" fontId="30" fillId="52" borderId="19" xfId="0" applyNumberFormat="1" applyFont="1" applyFill="1" applyBorder="1" applyAlignment="1" quotePrefix="1">
      <alignment horizontal="right" vertical="center" wrapText="1"/>
    </xf>
    <xf numFmtId="3" fontId="27" fillId="52" borderId="20" xfId="0" applyNumberFormat="1" applyFont="1" applyFill="1" applyBorder="1" applyAlignment="1">
      <alignment/>
    </xf>
    <xf numFmtId="4" fontId="30" fillId="52" borderId="20" xfId="0" applyNumberFormat="1" applyFont="1" applyFill="1" applyBorder="1" applyAlignment="1">
      <alignment horizontal="right" vertical="center" wrapText="1"/>
    </xf>
    <xf numFmtId="0" fontId="33" fillId="52" borderId="20" xfId="0" applyFont="1" applyFill="1" applyBorder="1" applyAlignment="1">
      <alignment wrapText="1"/>
    </xf>
    <xf numFmtId="0" fontId="30" fillId="52" borderId="20" xfId="0" applyFont="1" applyFill="1" applyBorder="1" applyAlignment="1">
      <alignment wrapText="1"/>
    </xf>
    <xf numFmtId="4" fontId="30" fillId="52" borderId="20" xfId="0" applyNumberFormat="1" applyFont="1" applyFill="1" applyBorder="1" applyAlignment="1">
      <alignment horizontal="left" vertical="center" wrapText="1"/>
    </xf>
    <xf numFmtId="3" fontId="26" fillId="53" borderId="20" xfId="0" applyNumberFormat="1" applyFont="1" applyFill="1" applyBorder="1" applyAlignment="1">
      <alignment horizontal="right" vertical="center" wrapText="1"/>
    </xf>
    <xf numFmtId="0" fontId="29" fillId="15" borderId="20" xfId="0" applyNumberFormat="1" applyFont="1" applyFill="1" applyBorder="1" applyAlignment="1">
      <alignment vertical="center" wrapText="1"/>
    </xf>
    <xf numFmtId="0" fontId="29" fillId="15" borderId="20" xfId="0" applyNumberFormat="1" applyFont="1" applyFill="1" applyBorder="1" applyAlignment="1">
      <alignment horizontal="left" vertical="center" wrapText="1"/>
    </xf>
    <xf numFmtId="4" fontId="29" fillId="15" borderId="20" xfId="0" applyNumberFormat="1" applyFont="1" applyFill="1" applyBorder="1" applyAlignment="1">
      <alignment horizontal="right" vertical="center" wrapText="1"/>
    </xf>
    <xf numFmtId="3" fontId="26" fillId="15" borderId="20" xfId="0" applyNumberFormat="1" applyFont="1" applyFill="1" applyBorder="1" applyAlignment="1">
      <alignment horizontal="right" vertical="center" wrapText="1"/>
    </xf>
    <xf numFmtId="0" fontId="29" fillId="15" borderId="20" xfId="0" applyNumberFormat="1" applyFont="1" applyFill="1" applyBorder="1" applyAlignment="1">
      <alignment/>
    </xf>
    <xf numFmtId="4" fontId="29" fillId="15" borderId="19" xfId="0" applyNumberFormat="1" applyFont="1" applyFill="1" applyBorder="1" applyAlignment="1" quotePrefix="1">
      <alignment horizontal="right" vertical="center" wrapText="1"/>
    </xf>
    <xf numFmtId="3" fontId="26" fillId="15" borderId="19" xfId="0" applyNumberFormat="1" applyFont="1" applyFill="1" applyBorder="1" applyAlignment="1" quotePrefix="1">
      <alignment horizontal="right" vertical="center" wrapText="1"/>
    </xf>
    <xf numFmtId="3" fontId="26" fillId="15" borderId="20" xfId="0" applyNumberFormat="1" applyFont="1" applyFill="1" applyBorder="1" applyAlignment="1" quotePrefix="1">
      <alignment horizontal="right" vertical="center" wrapText="1"/>
    </xf>
    <xf numFmtId="0" fontId="29" fillId="8" borderId="20" xfId="0" applyNumberFormat="1" applyFont="1" applyFill="1" applyBorder="1" applyAlignment="1">
      <alignment vertical="center" wrapText="1"/>
    </xf>
    <xf numFmtId="0" fontId="29" fillId="8" borderId="20" xfId="0" applyNumberFormat="1" applyFont="1" applyFill="1" applyBorder="1" applyAlignment="1">
      <alignment horizontal="left" vertical="center" wrapText="1"/>
    </xf>
    <xf numFmtId="4" fontId="29" fillId="8" borderId="20" xfId="0" applyNumberFormat="1" applyFont="1" applyFill="1" applyBorder="1" applyAlignment="1">
      <alignment horizontal="right" vertical="center" wrapText="1"/>
    </xf>
    <xf numFmtId="3" fontId="26" fillId="8" borderId="20" xfId="0" applyNumberFormat="1" applyFont="1" applyFill="1" applyBorder="1" applyAlignment="1">
      <alignment horizontal="right" vertical="center" wrapText="1"/>
    </xf>
    <xf numFmtId="0" fontId="29" fillId="8" borderId="20" xfId="0" applyFont="1" applyFill="1" applyBorder="1" applyAlignment="1">
      <alignment wrapText="1"/>
    </xf>
    <xf numFmtId="2" fontId="29" fillId="8" borderId="20" xfId="0" applyNumberFormat="1" applyFont="1" applyFill="1" applyBorder="1" applyAlignment="1">
      <alignment horizontal="left" vertical="center" wrapText="1"/>
    </xf>
    <xf numFmtId="4" fontId="29" fillId="8" borderId="19" xfId="0" applyNumberFormat="1" applyFont="1" applyFill="1" applyBorder="1" applyAlignment="1" quotePrefix="1">
      <alignment horizontal="right" vertical="center" wrapText="1"/>
    </xf>
    <xf numFmtId="3" fontId="26" fillId="8" borderId="19" xfId="0" applyNumberFormat="1" applyFont="1" applyFill="1" applyBorder="1" applyAlignment="1" quotePrefix="1">
      <alignment horizontal="right" vertical="center" wrapText="1"/>
    </xf>
    <xf numFmtId="3" fontId="26" fillId="8" borderId="20" xfId="0" applyNumberFormat="1" applyFont="1" applyFill="1" applyBorder="1" applyAlignment="1" quotePrefix="1">
      <alignment horizontal="right" vertical="center" wrapText="1"/>
    </xf>
    <xf numFmtId="0" fontId="29" fillId="8" borderId="20" xfId="0" applyNumberFormat="1" applyFont="1" applyFill="1" applyBorder="1" applyAlignment="1">
      <alignment wrapText="1"/>
    </xf>
    <xf numFmtId="0" fontId="32" fillId="53" borderId="20" xfId="0" applyNumberFormat="1" applyFont="1" applyFill="1" applyBorder="1" applyAlignment="1">
      <alignment vertical="center" wrapText="1"/>
    </xf>
    <xf numFmtId="0" fontId="32" fillId="54" borderId="20" xfId="0" applyNumberFormat="1" applyFont="1" applyFill="1" applyBorder="1" applyAlignment="1">
      <alignment vertical="center" wrapText="1"/>
    </xf>
    <xf numFmtId="0" fontId="32" fillId="54" borderId="20" xfId="0" applyNumberFormat="1" applyFont="1" applyFill="1" applyBorder="1" applyAlignment="1">
      <alignment horizontal="center" vertical="center" wrapText="1"/>
    </xf>
    <xf numFmtId="3" fontId="26" fillId="54" borderId="20" xfId="0" applyNumberFormat="1" applyFont="1" applyFill="1" applyBorder="1" applyAlignment="1">
      <alignment horizontal="right" vertical="center" wrapText="1"/>
    </xf>
    <xf numFmtId="4" fontId="29" fillId="49" borderId="19" xfId="0" applyNumberFormat="1" applyFont="1" applyFill="1" applyBorder="1" applyAlignment="1" quotePrefix="1">
      <alignment horizontal="right" vertical="center" wrapText="1"/>
    </xf>
    <xf numFmtId="3" fontId="26" fillId="49" borderId="19" xfId="0" applyNumberFormat="1" applyFont="1" applyFill="1" applyBorder="1" applyAlignment="1" quotePrefix="1">
      <alignment horizontal="right" vertical="center" wrapText="1"/>
    </xf>
    <xf numFmtId="3" fontId="26" fillId="49" borderId="20" xfId="0" applyNumberFormat="1" applyFont="1" applyFill="1" applyBorder="1" applyAlignment="1" quotePrefix="1">
      <alignment horizontal="righ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34" fillId="49" borderId="20" xfId="0" applyFont="1" applyFill="1" applyBorder="1" applyAlignment="1">
      <alignment wrapText="1"/>
    </xf>
    <xf numFmtId="0" fontId="29" fillId="49" borderId="20" xfId="0" applyFont="1" applyFill="1" applyBorder="1" applyAlignment="1">
      <alignment wrapText="1"/>
    </xf>
    <xf numFmtId="4" fontId="29" fillId="49" borderId="19" xfId="0" applyNumberFormat="1" applyFont="1" applyFill="1" applyBorder="1" applyAlignment="1">
      <alignment horizontal="right" vertical="center" wrapText="1"/>
    </xf>
    <xf numFmtId="3" fontId="26" fillId="49" borderId="19" xfId="0" applyNumberFormat="1" applyFont="1" applyFill="1" applyBorder="1" applyAlignment="1">
      <alignment horizontal="right" vertical="center" wrapText="1"/>
    </xf>
    <xf numFmtId="4" fontId="29" fillId="49" borderId="20" xfId="0" applyNumberFormat="1" applyFont="1" applyFill="1" applyBorder="1" applyAlignment="1">
      <alignment horizontal="right" vertical="center" wrapText="1"/>
    </xf>
    <xf numFmtId="0" fontId="32" fillId="19" borderId="20" xfId="0" applyNumberFormat="1" applyFont="1" applyFill="1" applyBorder="1" applyAlignment="1">
      <alignment vertical="center" wrapText="1"/>
    </xf>
    <xf numFmtId="0" fontId="32" fillId="19" borderId="20" xfId="0" applyNumberFormat="1" applyFont="1" applyFill="1" applyBorder="1" applyAlignment="1">
      <alignment horizontal="center" vertical="center" wrapText="1"/>
    </xf>
    <xf numFmtId="0" fontId="49" fillId="19" borderId="20" xfId="0" applyFont="1" applyFill="1" applyBorder="1" applyAlignment="1">
      <alignment wrapText="1"/>
    </xf>
    <xf numFmtId="0" fontId="32" fillId="19" borderId="20" xfId="0" applyNumberFormat="1" applyFont="1" applyFill="1" applyBorder="1" applyAlignment="1">
      <alignment horizontal="left" vertical="center" wrapText="1"/>
    </xf>
    <xf numFmtId="3" fontId="32" fillId="19" borderId="20" xfId="0" applyNumberFormat="1" applyFont="1" applyFill="1" applyBorder="1" applyAlignment="1">
      <alignment horizontal="right" vertical="center" wrapText="1"/>
    </xf>
    <xf numFmtId="0" fontId="34" fillId="24" borderId="20" xfId="0" applyFont="1" applyFill="1" applyBorder="1" applyAlignment="1">
      <alignment wrapText="1"/>
    </xf>
    <xf numFmtId="0" fontId="32" fillId="19" borderId="20" xfId="0" applyNumberFormat="1" applyFont="1" applyFill="1" applyBorder="1" applyAlignment="1">
      <alignment/>
    </xf>
    <xf numFmtId="3" fontId="32" fillId="19" borderId="19" xfId="0" applyNumberFormat="1" applyFont="1" applyFill="1" applyBorder="1" applyAlignment="1">
      <alignment/>
    </xf>
    <xf numFmtId="3" fontId="32" fillId="19" borderId="20" xfId="0" applyNumberFormat="1" applyFont="1" applyFill="1" applyBorder="1" applyAlignment="1">
      <alignment/>
    </xf>
    <xf numFmtId="4" fontId="30" fillId="0" borderId="20" xfId="0" applyNumberFormat="1" applyFont="1" applyBorder="1" applyAlignment="1">
      <alignment horizontal="right"/>
    </xf>
    <xf numFmtId="3" fontId="27" fillId="8" borderId="20" xfId="0" applyNumberFormat="1" applyFont="1" applyFill="1" applyBorder="1" applyAlignment="1">
      <alignment/>
    </xf>
    <xf numFmtId="0" fontId="32" fillId="19" borderId="20" xfId="0" applyFont="1" applyFill="1" applyBorder="1" applyAlignment="1">
      <alignment wrapText="1"/>
    </xf>
    <xf numFmtId="0" fontId="32" fillId="49" borderId="20" xfId="0" applyNumberFormat="1" applyFont="1" applyFill="1" applyBorder="1" applyAlignment="1">
      <alignment/>
    </xf>
    <xf numFmtId="4" fontId="32" fillId="49" borderId="19" xfId="0" applyNumberFormat="1" applyFont="1" applyFill="1" applyBorder="1" applyAlignment="1" quotePrefix="1">
      <alignment horizontal="right" vertical="center" wrapText="1"/>
    </xf>
    <xf numFmtId="3" fontId="32" fillId="49" borderId="19" xfId="0" applyNumberFormat="1" applyFont="1" applyFill="1" applyBorder="1" applyAlignment="1">
      <alignment/>
    </xf>
    <xf numFmtId="3" fontId="32" fillId="49" borderId="20" xfId="0" applyNumberFormat="1" applyFont="1" applyFill="1" applyBorder="1" applyAlignment="1">
      <alignment/>
    </xf>
    <xf numFmtId="0" fontId="49" fillId="49" borderId="20" xfId="0" applyFont="1" applyFill="1" applyBorder="1" applyAlignment="1">
      <alignment wrapText="1"/>
    </xf>
    <xf numFmtId="0" fontId="32" fillId="49" borderId="20" xfId="0" applyNumberFormat="1" applyFont="1" applyFill="1" applyBorder="1" applyAlignment="1">
      <alignment horizontal="left" vertical="center" wrapText="1"/>
    </xf>
    <xf numFmtId="4" fontId="32" fillId="49" borderId="20" xfId="0" applyNumberFormat="1" applyFont="1" applyFill="1" applyBorder="1" applyAlignment="1">
      <alignment horizontal="right" vertical="center" wrapText="1"/>
    </xf>
    <xf numFmtId="3" fontId="32" fillId="49" borderId="20" xfId="0" applyNumberFormat="1" applyFont="1" applyFill="1" applyBorder="1" applyAlignment="1">
      <alignment horizontal="right" vertical="center" wrapText="1"/>
    </xf>
    <xf numFmtId="0" fontId="32" fillId="11" borderId="20" xfId="0" applyNumberFormat="1" applyFont="1" applyFill="1" applyBorder="1" applyAlignment="1">
      <alignment vertical="center" wrapText="1"/>
    </xf>
    <xf numFmtId="0" fontId="32" fillId="11" borderId="20" xfId="0" applyNumberFormat="1" applyFont="1" applyFill="1" applyBorder="1" applyAlignment="1">
      <alignment horizontal="center" vertical="center" wrapText="1"/>
    </xf>
    <xf numFmtId="3" fontId="26" fillId="11" borderId="20" xfId="0" applyNumberFormat="1" applyFont="1" applyFill="1" applyBorder="1" applyAlignment="1">
      <alignment horizontal="right" vertical="center" wrapText="1"/>
    </xf>
    <xf numFmtId="3" fontId="29" fillId="24" borderId="20" xfId="0" applyNumberFormat="1" applyFont="1" applyFill="1" applyBorder="1" applyAlignment="1">
      <alignment horizontal="right" vertical="center" wrapText="1"/>
    </xf>
    <xf numFmtId="3" fontId="29" fillId="24" borderId="19" xfId="0" applyNumberFormat="1" applyFont="1" applyFill="1" applyBorder="1" applyAlignment="1" quotePrefix="1">
      <alignment horizontal="right" vertical="center" wrapText="1"/>
    </xf>
    <xf numFmtId="3" fontId="29" fillId="24" borderId="20" xfId="0" applyNumberFormat="1" applyFont="1" applyFill="1" applyBorder="1" applyAlignment="1" quotePrefix="1">
      <alignment horizontal="right" vertical="center" wrapText="1"/>
    </xf>
    <xf numFmtId="0" fontId="32" fillId="49" borderId="20" xfId="0" applyFont="1" applyFill="1" applyBorder="1" applyAlignment="1">
      <alignment wrapText="1"/>
    </xf>
    <xf numFmtId="0" fontId="29" fillId="49" borderId="23" xfId="0" applyNumberFormat="1" applyFont="1" applyFill="1" applyBorder="1" applyAlignment="1">
      <alignment vertical="center" wrapText="1"/>
    </xf>
    <xf numFmtId="4" fontId="29" fillId="49" borderId="23" xfId="0" applyNumberFormat="1" applyFont="1" applyFill="1" applyBorder="1" applyAlignment="1" quotePrefix="1">
      <alignment horizontal="right" vertical="center" wrapText="1"/>
    </xf>
    <xf numFmtId="3" fontId="26" fillId="49" borderId="23" xfId="0" applyNumberFormat="1" applyFont="1" applyFill="1" applyBorder="1" applyAlignment="1" quotePrefix="1">
      <alignment horizontal="right" vertical="center" wrapText="1"/>
    </xf>
    <xf numFmtId="2" fontId="29" fillId="49" borderId="23" xfId="0" applyNumberFormat="1" applyFont="1" applyFill="1" applyBorder="1" applyAlignment="1">
      <alignment horizontal="left" vertical="center" wrapText="1"/>
    </xf>
    <xf numFmtId="0" fontId="29" fillId="49" borderId="20" xfId="0" applyNumberFormat="1" applyFont="1" applyFill="1" applyBorder="1" applyAlignment="1">
      <alignment/>
    </xf>
    <xf numFmtId="3" fontId="32" fillId="19" borderId="19" xfId="0" applyNumberFormat="1" applyFont="1" applyFill="1" applyBorder="1" applyAlignment="1" quotePrefix="1">
      <alignment horizontal="right" vertical="center" wrapText="1"/>
    </xf>
    <xf numFmtId="3" fontId="32" fillId="19" borderId="20" xfId="0" applyNumberFormat="1" applyFont="1" applyFill="1" applyBorder="1" applyAlignment="1" quotePrefix="1">
      <alignment horizontal="right" vertical="center" wrapText="1"/>
    </xf>
    <xf numFmtId="4" fontId="29" fillId="53" borderId="20" xfId="0" applyNumberFormat="1" applyFont="1" applyFill="1" applyBorder="1" applyAlignment="1">
      <alignment horizontal="right" vertical="center" wrapText="1"/>
    </xf>
    <xf numFmtId="4" fontId="29" fillId="54" borderId="20" xfId="0" applyNumberFormat="1" applyFont="1" applyFill="1" applyBorder="1" applyAlignment="1">
      <alignment horizontal="right" vertical="center" wrapText="1"/>
    </xf>
    <xf numFmtId="4" fontId="29" fillId="11" borderId="20" xfId="0" applyNumberFormat="1" applyFont="1" applyFill="1" applyBorder="1" applyAlignment="1">
      <alignment horizontal="right" vertical="center" wrapText="1"/>
    </xf>
    <xf numFmtId="0" fontId="32" fillId="53" borderId="20" xfId="0" applyNumberFormat="1" applyFont="1" applyFill="1" applyBorder="1" applyAlignment="1">
      <alignment horizontal="center" vertical="center"/>
    </xf>
    <xf numFmtId="0" fontId="25" fillId="0" borderId="25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30" fillId="50" borderId="20" xfId="0" applyNumberFormat="1" applyFont="1" applyFill="1" applyBorder="1" applyAlignment="1">
      <alignment horizontal="left" wrapText="1"/>
    </xf>
    <xf numFmtId="0" fontId="35" fillId="0" borderId="20" xfId="0" applyNumberFormat="1" applyFont="1" applyBorder="1" applyAlignment="1">
      <alignment horizontal="left" wrapText="1"/>
    </xf>
    <xf numFmtId="0" fontId="35" fillId="52" borderId="20" xfId="0" applyNumberFormat="1" applyFont="1" applyFill="1" applyBorder="1" applyAlignment="1">
      <alignment horizontal="left" wrapText="1"/>
    </xf>
    <xf numFmtId="0" fontId="30" fillId="0" borderId="20" xfId="0" applyNumberFormat="1" applyFont="1" applyBorder="1" applyAlignment="1">
      <alignment horizontal="left" wrapText="1"/>
    </xf>
    <xf numFmtId="0" fontId="29" fillId="19" borderId="20" xfId="0" applyNumberFormat="1" applyFont="1" applyFill="1" applyBorder="1" applyAlignment="1">
      <alignment horizontal="left" wrapText="1"/>
    </xf>
    <xf numFmtId="0" fontId="30" fillId="52" borderId="20" xfId="0" applyNumberFormat="1" applyFont="1" applyFill="1" applyBorder="1" applyAlignment="1">
      <alignment horizontal="left" wrapText="1"/>
    </xf>
    <xf numFmtId="0" fontId="30" fillId="49" borderId="20" xfId="0" applyNumberFormat="1" applyFont="1" applyFill="1" applyBorder="1" applyAlignment="1">
      <alignment horizontal="left" wrapText="1"/>
    </xf>
    <xf numFmtId="0" fontId="29" fillId="15" borderId="20" xfId="0" applyNumberFormat="1" applyFont="1" applyFill="1" applyBorder="1" applyAlignment="1">
      <alignment horizontal="left" wrapText="1"/>
    </xf>
    <xf numFmtId="0" fontId="32" fillId="19" borderId="20" xfId="0" applyNumberFormat="1" applyFont="1" applyFill="1" applyBorder="1" applyAlignment="1">
      <alignment horizontal="left" wrapText="1"/>
    </xf>
    <xf numFmtId="0" fontId="32" fillId="49" borderId="20" xfId="0" applyNumberFormat="1" applyFont="1" applyFill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0" fontId="30" fillId="49" borderId="20" xfId="0" applyNumberFormat="1" applyFont="1" applyFill="1" applyBorder="1" applyAlignment="1">
      <alignment wrapText="1"/>
    </xf>
    <xf numFmtId="0" fontId="32" fillId="19" borderId="20" xfId="0" applyNumberFormat="1" applyFont="1" applyFill="1" applyBorder="1" applyAlignment="1">
      <alignment wrapText="1"/>
    </xf>
    <xf numFmtId="0" fontId="29" fillId="49" borderId="20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NumberFormat="1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30" fillId="49" borderId="25" xfId="0" applyNumberFormat="1" applyFont="1" applyFill="1" applyBorder="1" applyAlignment="1">
      <alignment horizontal="left" vertical="center" wrapText="1"/>
    </xf>
    <xf numFmtId="4" fontId="30" fillId="49" borderId="25" xfId="0" applyNumberFormat="1" applyFont="1" applyFill="1" applyBorder="1" applyAlignment="1">
      <alignment horizontal="right" vertical="center" wrapText="1"/>
    </xf>
    <xf numFmtId="3" fontId="27" fillId="49" borderId="25" xfId="0" applyNumberFormat="1" applyFont="1" applyFill="1" applyBorder="1" applyAlignment="1">
      <alignment horizontal="right" vertical="center" wrapText="1"/>
    </xf>
    <xf numFmtId="0" fontId="33" fillId="0" borderId="28" xfId="0" applyFont="1" applyBorder="1" applyAlignment="1">
      <alignment wrapText="1"/>
    </xf>
    <xf numFmtId="0" fontId="30" fillId="49" borderId="28" xfId="0" applyNumberFormat="1" applyFont="1" applyFill="1" applyBorder="1" applyAlignment="1">
      <alignment horizontal="left" vertical="center" wrapText="1"/>
    </xf>
    <xf numFmtId="4" fontId="30" fillId="49" borderId="28" xfId="0" applyNumberFormat="1" applyFont="1" applyFill="1" applyBorder="1" applyAlignment="1">
      <alignment horizontal="right" vertical="center" wrapText="1"/>
    </xf>
    <xf numFmtId="3" fontId="27" fillId="49" borderId="28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wrapText="1"/>
    </xf>
    <xf numFmtId="0" fontId="30" fillId="49" borderId="0" xfId="0" applyNumberFormat="1" applyFont="1" applyFill="1" applyBorder="1" applyAlignment="1">
      <alignment horizontal="left" vertical="center" wrapText="1"/>
    </xf>
    <xf numFmtId="4" fontId="30" fillId="49" borderId="0" xfId="0" applyNumberFormat="1" applyFont="1" applyFill="1" applyBorder="1" applyAlignment="1">
      <alignment horizontal="right" vertical="center" wrapText="1"/>
    </xf>
    <xf numFmtId="3" fontId="27" fillId="49" borderId="0" xfId="0" applyNumberFormat="1" applyFont="1" applyFill="1" applyBorder="1" applyAlignment="1">
      <alignment horizontal="right" vertical="center" wrapText="1"/>
    </xf>
    <xf numFmtId="4" fontId="30" fillId="50" borderId="19" xfId="0" applyNumberFormat="1" applyFont="1" applyFill="1" applyBorder="1" applyAlignment="1">
      <alignment horizontal="right" vertical="center" wrapText="1"/>
    </xf>
    <xf numFmtId="3" fontId="27" fillId="50" borderId="19" xfId="0" applyNumberFormat="1" applyFont="1" applyFill="1" applyBorder="1" applyAlignment="1">
      <alignment/>
    </xf>
    <xf numFmtId="0" fontId="30" fillId="55" borderId="20" xfId="0" applyNumberFormat="1" applyFont="1" applyFill="1" applyBorder="1" applyAlignment="1">
      <alignment horizontal="left" vertical="center" wrapText="1"/>
    </xf>
    <xf numFmtId="0" fontId="30" fillId="55" borderId="20" xfId="0" applyNumberFormat="1" applyFont="1" applyFill="1" applyBorder="1" applyAlignment="1">
      <alignment vertical="center" wrapText="1"/>
    </xf>
    <xf numFmtId="4" fontId="30" fillId="55" borderId="19" xfId="0" applyNumberFormat="1" applyFont="1" applyFill="1" applyBorder="1" applyAlignment="1" quotePrefix="1">
      <alignment horizontal="right" vertical="center" wrapText="1"/>
    </xf>
    <xf numFmtId="0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left"/>
    </xf>
    <xf numFmtId="4" fontId="30" fillId="0" borderId="0" xfId="0" applyNumberFormat="1" applyFont="1" applyFill="1" applyBorder="1" applyAlignment="1" quotePrefix="1">
      <alignment horizontal="right" vertical="center" wrapText="1"/>
    </xf>
    <xf numFmtId="3" fontId="27" fillId="0" borderId="0" xfId="0" applyNumberFormat="1" applyFont="1" applyBorder="1" applyAlignment="1">
      <alignment/>
    </xf>
    <xf numFmtId="0" fontId="32" fillId="49" borderId="23" xfId="0" applyNumberFormat="1" applyFont="1" applyFill="1" applyBorder="1" applyAlignment="1">
      <alignment vertical="center" wrapText="1"/>
    </xf>
    <xf numFmtId="0" fontId="32" fillId="49" borderId="23" xfId="0" applyNumberFormat="1" applyFont="1" applyFill="1" applyBorder="1" applyAlignment="1">
      <alignment horizontal="center" vertical="center" wrapText="1"/>
    </xf>
    <xf numFmtId="4" fontId="29" fillId="49" borderId="23" xfId="0" applyNumberFormat="1" applyFont="1" applyFill="1" applyBorder="1" applyAlignment="1">
      <alignment horizontal="right" vertical="center" wrapText="1"/>
    </xf>
    <xf numFmtId="3" fontId="26" fillId="49" borderId="23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wrapText="1"/>
    </xf>
    <xf numFmtId="0" fontId="0" fillId="0" borderId="28" xfId="0" applyNumberFormat="1" applyFill="1" applyBorder="1" applyAlignment="1" applyProtection="1">
      <alignment/>
      <protection/>
    </xf>
    <xf numFmtId="0" fontId="29" fillId="49" borderId="25" xfId="0" applyNumberFormat="1" applyFont="1" applyFill="1" applyBorder="1" applyAlignment="1">
      <alignment vertical="center" wrapText="1"/>
    </xf>
    <xf numFmtId="0" fontId="29" fillId="49" borderId="25" xfId="0" applyNumberFormat="1" applyFont="1" applyFill="1" applyBorder="1" applyAlignment="1">
      <alignment horizontal="left" vertical="center" wrapText="1"/>
    </xf>
    <xf numFmtId="4" fontId="29" fillId="49" borderId="25" xfId="0" applyNumberFormat="1" applyFont="1" applyFill="1" applyBorder="1" applyAlignment="1" quotePrefix="1">
      <alignment horizontal="right" vertical="center" wrapText="1"/>
    </xf>
    <xf numFmtId="3" fontId="26" fillId="49" borderId="25" xfId="0" applyNumberFormat="1" applyFont="1" applyFill="1" applyBorder="1" applyAlignment="1" quotePrefix="1">
      <alignment horizontal="right" vertical="center" wrapText="1"/>
    </xf>
    <xf numFmtId="0" fontId="30" fillId="56" borderId="20" xfId="0" applyNumberFormat="1" applyFont="1" applyFill="1" applyBorder="1" applyAlignment="1">
      <alignment/>
    </xf>
    <xf numFmtId="0" fontId="30" fillId="56" borderId="20" xfId="0" applyNumberFormat="1" applyFont="1" applyFill="1" applyBorder="1" applyAlignment="1">
      <alignment horizontal="left" wrapText="1"/>
    </xf>
    <xf numFmtId="4" fontId="30" fillId="56" borderId="19" xfId="0" applyNumberFormat="1" applyFont="1" applyFill="1" applyBorder="1" applyAlignment="1" quotePrefix="1">
      <alignment horizontal="right" vertical="center" wrapText="1"/>
    </xf>
    <xf numFmtId="3" fontId="27" fillId="56" borderId="20" xfId="0" applyNumberFormat="1" applyFont="1" applyFill="1" applyBorder="1" applyAlignment="1">
      <alignment/>
    </xf>
    <xf numFmtId="3" fontId="27" fillId="56" borderId="19" xfId="0" applyNumberFormat="1" applyFont="1" applyFill="1" applyBorder="1" applyAlignment="1">
      <alignment/>
    </xf>
    <xf numFmtId="0" fontId="30" fillId="0" borderId="23" xfId="0" applyNumberFormat="1" applyFont="1" applyBorder="1" applyAlignment="1">
      <alignment/>
    </xf>
    <xf numFmtId="0" fontId="30" fillId="0" borderId="23" xfId="0" applyNumberFormat="1" applyFont="1" applyBorder="1" applyAlignment="1">
      <alignment horizontal="left" wrapText="1"/>
    </xf>
    <xf numFmtId="4" fontId="30" fillId="0" borderId="23" xfId="0" applyNumberFormat="1" applyFont="1" applyFill="1" applyBorder="1" applyAlignment="1" quotePrefix="1">
      <alignment horizontal="right" vertical="center" wrapText="1"/>
    </xf>
    <xf numFmtId="3" fontId="27" fillId="0" borderId="23" xfId="0" applyNumberFormat="1" applyFont="1" applyBorder="1" applyAlignment="1">
      <alignment/>
    </xf>
    <xf numFmtId="0" fontId="33" fillId="56" borderId="20" xfId="0" applyFont="1" applyFill="1" applyBorder="1" applyAlignment="1">
      <alignment wrapText="1"/>
    </xf>
    <xf numFmtId="0" fontId="30" fillId="56" borderId="20" xfId="0" applyFont="1" applyFill="1" applyBorder="1" applyAlignment="1">
      <alignment wrapText="1"/>
    </xf>
    <xf numFmtId="4" fontId="30" fillId="56" borderId="20" xfId="0" applyNumberFormat="1" applyFont="1" applyFill="1" applyBorder="1" applyAlignment="1">
      <alignment horizontal="right" vertical="center" wrapText="1"/>
    </xf>
    <xf numFmtId="0" fontId="30" fillId="56" borderId="20" xfId="0" applyNumberFormat="1" applyFont="1" applyFill="1" applyBorder="1" applyAlignment="1">
      <alignment vertical="center" wrapText="1"/>
    </xf>
    <xf numFmtId="3" fontId="27" fillId="56" borderId="19" xfId="0" applyNumberFormat="1" applyFont="1" applyFill="1" applyBorder="1" applyAlignment="1" quotePrefix="1">
      <alignment horizontal="right" vertical="center" wrapText="1"/>
    </xf>
    <xf numFmtId="3" fontId="27" fillId="56" borderId="20" xfId="0" applyNumberFormat="1" applyFont="1" applyFill="1" applyBorder="1" applyAlignment="1" quotePrefix="1">
      <alignment horizontal="right" vertical="center" wrapText="1"/>
    </xf>
    <xf numFmtId="0" fontId="30" fillId="56" borderId="20" xfId="0" applyNumberFormat="1" applyFont="1" applyFill="1" applyBorder="1" applyAlignment="1">
      <alignment wrapText="1"/>
    </xf>
    <xf numFmtId="4" fontId="50" fillId="0" borderId="21" xfId="0" applyNumberFormat="1" applyFont="1" applyBorder="1" applyAlignment="1">
      <alignment/>
    </xf>
    <xf numFmtId="0" fontId="32" fillId="0" borderId="20" xfId="0" applyNumberFormat="1" applyFont="1" applyBorder="1" applyAlignment="1">
      <alignment/>
    </xf>
    <xf numFmtId="0" fontId="0" fillId="0" borderId="20" xfId="0" applyNumberFormat="1" applyFill="1" applyBorder="1" applyAlignment="1" applyProtection="1">
      <alignment wrapText="1"/>
      <protection/>
    </xf>
    <xf numFmtId="4" fontId="30" fillId="49" borderId="19" xfId="0" applyNumberFormat="1" applyFont="1" applyFill="1" applyBorder="1" applyAlignment="1">
      <alignment horizontal="right" vertical="center" wrapText="1"/>
    </xf>
    <xf numFmtId="3" fontId="27" fillId="49" borderId="19" xfId="0" applyNumberFormat="1" applyFont="1" applyFill="1" applyBorder="1" applyAlignment="1">
      <alignment/>
    </xf>
    <xf numFmtId="0" fontId="30" fillId="56" borderId="20" xfId="0" applyNumberFormat="1" applyFont="1" applyFill="1" applyBorder="1" applyAlignment="1">
      <alignment horizontal="right"/>
    </xf>
    <xf numFmtId="3" fontId="27" fillId="49" borderId="19" xfId="0" applyNumberFormat="1" applyFont="1" applyFill="1" applyBorder="1" applyAlignment="1" quotePrefix="1">
      <alignment horizontal="right" vertical="center" wrapText="1"/>
    </xf>
    <xf numFmtId="3" fontId="27" fillId="49" borderId="20" xfId="0" applyNumberFormat="1" applyFont="1" applyFill="1" applyBorder="1" applyAlignment="1" quotePrefix="1">
      <alignment horizontal="right" vertical="center" wrapText="1"/>
    </xf>
    <xf numFmtId="0" fontId="0" fillId="49" borderId="0" xfId="0" applyNumberForma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wrapText="1"/>
      <protection/>
    </xf>
    <xf numFmtId="4" fontId="0" fillId="0" borderId="20" xfId="0" applyNumberFormat="1" applyFill="1" applyBorder="1" applyAlignment="1" applyProtection="1">
      <alignment/>
      <protection/>
    </xf>
    <xf numFmtId="3" fontId="52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4" fontId="37" fillId="0" borderId="31" xfId="0" applyNumberFormat="1" applyFont="1" applyBorder="1" applyAlignment="1">
      <alignment horizontal="center"/>
    </xf>
    <xf numFmtId="4" fontId="37" fillId="0" borderId="32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23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6" fillId="0" borderId="23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2" fillId="50" borderId="22" xfId="0" applyNumberFormat="1" applyFont="1" applyFill="1" applyBorder="1" applyAlignment="1" applyProtection="1">
      <alignment horizontal="left" wrapText="1"/>
      <protection/>
    </xf>
    <xf numFmtId="0" fontId="42" fillId="50" borderId="23" xfId="0" applyNumberFormat="1" applyFont="1" applyFill="1" applyBorder="1" applyAlignment="1" applyProtection="1">
      <alignment horizontal="left" wrapText="1"/>
      <protection/>
    </xf>
    <xf numFmtId="0" fontId="42" fillId="50" borderId="19" xfId="0" applyNumberFormat="1" applyFont="1" applyFill="1" applyBorder="1" applyAlignment="1" applyProtection="1">
      <alignment horizontal="left" wrapText="1"/>
      <protection/>
    </xf>
    <xf numFmtId="0" fontId="42" fillId="7" borderId="22" xfId="0" applyNumberFormat="1" applyFont="1" applyFill="1" applyBorder="1" applyAlignment="1" applyProtection="1">
      <alignment horizontal="left" wrapText="1"/>
      <protection/>
    </xf>
    <xf numFmtId="0" fontId="42" fillId="7" borderId="23" xfId="0" applyNumberFormat="1" applyFont="1" applyFill="1" applyBorder="1" applyAlignment="1" applyProtection="1">
      <alignment horizontal="left" wrapText="1"/>
      <protection/>
    </xf>
    <xf numFmtId="0" fontId="42" fillId="7" borderId="19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1"/>
  <sheetViews>
    <sheetView tabSelected="1" zoomScale="124" zoomScaleNormal="124" workbookViewId="0" topLeftCell="A1">
      <selection activeCell="C255" sqref="C255"/>
    </sheetView>
  </sheetViews>
  <sheetFormatPr defaultColWidth="9.140625" defaultRowHeight="12.75"/>
  <cols>
    <col min="1" max="1" width="13.28125" style="0" customWidth="1"/>
    <col min="2" max="2" width="35.421875" style="160" customWidth="1"/>
    <col min="3" max="3" width="12.140625" style="0" customWidth="1"/>
    <col min="4" max="5" width="7.8515625" style="0" customWidth="1"/>
  </cols>
  <sheetData>
    <row r="1" spans="1:5" ht="18">
      <c r="A1" s="2"/>
      <c r="B1" s="44" t="s">
        <v>374</v>
      </c>
      <c r="C1" s="45" t="s">
        <v>375</v>
      </c>
      <c r="D1" s="92"/>
      <c r="E1" s="92"/>
    </row>
    <row r="2" spans="1:5" ht="15.75">
      <c r="A2" s="16" t="s">
        <v>257</v>
      </c>
      <c r="B2" s="204"/>
      <c r="C2" s="6"/>
      <c r="D2" s="3"/>
      <c r="E2" s="3"/>
    </row>
    <row r="3" spans="1:5" ht="15.75">
      <c r="A3" s="17" t="s">
        <v>258</v>
      </c>
      <c r="B3" s="205"/>
      <c r="C3" s="7"/>
      <c r="D3" s="3"/>
      <c r="E3" s="3"/>
    </row>
    <row r="4" spans="1:5" ht="15.75">
      <c r="A4" s="17" t="s">
        <v>259</v>
      </c>
      <c r="B4" s="206"/>
      <c r="C4" s="7"/>
      <c r="D4" s="3"/>
      <c r="E4" s="3"/>
    </row>
    <row r="5" spans="1:5" ht="12.75">
      <c r="A5" s="18" t="s">
        <v>0</v>
      </c>
      <c r="B5" s="207" t="s">
        <v>1</v>
      </c>
      <c r="C5" s="8"/>
      <c r="D5" s="4"/>
      <c r="E5" s="4"/>
    </row>
    <row r="6" spans="1:5" ht="12.75">
      <c r="A6" s="18" t="s">
        <v>2</v>
      </c>
      <c r="B6" s="207" t="s">
        <v>3</v>
      </c>
      <c r="C6" s="8"/>
      <c r="D6" s="4"/>
      <c r="E6" s="4"/>
    </row>
    <row r="7" spans="1:5" ht="12.75">
      <c r="A7" s="18"/>
      <c r="B7" s="207"/>
      <c r="C7" s="8"/>
      <c r="D7" s="4"/>
      <c r="E7" s="4"/>
    </row>
    <row r="8" spans="1:5" ht="37.5">
      <c r="A8" s="23" t="s">
        <v>117</v>
      </c>
      <c r="B8" s="24" t="s">
        <v>4</v>
      </c>
      <c r="C8" s="91" t="s">
        <v>75</v>
      </c>
      <c r="D8" s="90" t="s">
        <v>319</v>
      </c>
      <c r="E8" s="90" t="s">
        <v>376</v>
      </c>
    </row>
    <row r="9" spans="1:5" ht="15.75">
      <c r="A9" s="153" t="s">
        <v>364</v>
      </c>
      <c r="B9" s="203" t="s">
        <v>118</v>
      </c>
      <c r="C9" s="200">
        <f>SUM(C10+C78)</f>
        <v>7004547</v>
      </c>
      <c r="D9" s="134">
        <f>SUM(D10:D103)</f>
        <v>7074592.47</v>
      </c>
      <c r="E9" s="134">
        <f>SUM(E10:E103)</f>
        <v>7180711.35705</v>
      </c>
    </row>
    <row r="10" spans="1:5" ht="12.75">
      <c r="A10" s="135" t="s">
        <v>82</v>
      </c>
      <c r="B10" s="136" t="s">
        <v>83</v>
      </c>
      <c r="C10" s="137">
        <f>SUM(C11+C20,C33,C44,C48,C54,C65,C70)</f>
        <v>774174</v>
      </c>
      <c r="D10" s="138"/>
      <c r="E10" s="138"/>
    </row>
    <row r="11" spans="1:5" ht="12.75">
      <c r="A11" s="20" t="s">
        <v>25</v>
      </c>
      <c r="B11" s="15" t="s">
        <v>84</v>
      </c>
      <c r="C11" s="25">
        <f>SUM(C12+C15+C19)</f>
        <v>37170</v>
      </c>
      <c r="D11" s="94"/>
      <c r="E11" s="98"/>
    </row>
    <row r="12" spans="1:5" ht="12.75">
      <c r="A12" s="124">
        <v>64</v>
      </c>
      <c r="B12" s="125" t="s">
        <v>340</v>
      </c>
      <c r="C12" s="126">
        <f>SUM(C13:C13)</f>
        <v>1170</v>
      </c>
      <c r="D12" s="129">
        <f>SUM(C12+(C12*1%))</f>
        <v>1181.7</v>
      </c>
      <c r="E12" s="129">
        <f>SUM(D12+(D12*1.5%))</f>
        <v>1199.4255</v>
      </c>
    </row>
    <row r="13" spans="1:5" ht="12.75">
      <c r="A13" s="47">
        <v>642</v>
      </c>
      <c r="B13" s="208" t="s">
        <v>85</v>
      </c>
      <c r="C13" s="48">
        <f>SUM(C14:C14)</f>
        <v>1170</v>
      </c>
      <c r="D13" s="93"/>
      <c r="E13" s="93"/>
    </row>
    <row r="14" spans="1:5" ht="14.25">
      <c r="A14" s="26">
        <v>64229</v>
      </c>
      <c r="B14" s="209" t="s">
        <v>124</v>
      </c>
      <c r="C14" s="12">
        <v>1170</v>
      </c>
      <c r="D14" s="95"/>
      <c r="E14" s="95"/>
    </row>
    <row r="15" spans="1:5" ht="14.25">
      <c r="A15" s="127">
        <v>66</v>
      </c>
      <c r="B15" s="210" t="s">
        <v>341</v>
      </c>
      <c r="C15" s="128">
        <f>SUM(C16)</f>
        <v>32000</v>
      </c>
      <c r="D15" s="129">
        <f>SUM(C15+(C15*1%))</f>
        <v>32320</v>
      </c>
      <c r="E15" s="129">
        <f>SUM(D15+(D15*1.5%))</f>
        <v>32804.8</v>
      </c>
    </row>
    <row r="16" spans="1:5" ht="25.5">
      <c r="A16" s="47">
        <v>661</v>
      </c>
      <c r="B16" s="208" t="s">
        <v>86</v>
      </c>
      <c r="C16" s="48">
        <f>SUM(C17:C18)</f>
        <v>32000</v>
      </c>
      <c r="D16" s="93"/>
      <c r="E16" s="93"/>
    </row>
    <row r="17" spans="1:5" ht="12.75">
      <c r="A17" s="26">
        <v>66151</v>
      </c>
      <c r="B17" s="211" t="s">
        <v>122</v>
      </c>
      <c r="C17" s="12">
        <v>30000</v>
      </c>
      <c r="D17" s="95"/>
      <c r="E17" s="95"/>
    </row>
    <row r="18" spans="1:5" ht="12.75">
      <c r="A18" s="26">
        <v>66142</v>
      </c>
      <c r="B18" s="211" t="s">
        <v>123</v>
      </c>
      <c r="C18" s="12">
        <v>2000</v>
      </c>
      <c r="D18" s="95"/>
      <c r="E18" s="95"/>
    </row>
    <row r="19" spans="1:5" ht="12.75">
      <c r="A19" s="276">
        <v>922</v>
      </c>
      <c r="B19" s="256" t="s">
        <v>87</v>
      </c>
      <c r="C19" s="257">
        <v>4000</v>
      </c>
      <c r="D19" s="258">
        <f>SUM(C19+(C19*1%))</f>
        <v>4040</v>
      </c>
      <c r="E19" s="258">
        <f>SUM(D19+(D19*1.5%))</f>
        <v>4100.6</v>
      </c>
    </row>
    <row r="20" spans="1:5" ht="12.75">
      <c r="A20" s="19" t="s">
        <v>42</v>
      </c>
      <c r="B20" s="13" t="s">
        <v>45</v>
      </c>
      <c r="C20" s="14">
        <f>SUM(C22+C25,C29,C31)</f>
        <v>435600</v>
      </c>
      <c r="D20" s="14"/>
      <c r="E20" s="14"/>
    </row>
    <row r="21" spans="1:5" ht="12.75">
      <c r="A21" s="127">
        <v>63</v>
      </c>
      <c r="B21" s="213" t="s">
        <v>342</v>
      </c>
      <c r="C21" s="128">
        <f>SUM(C22:C22)</f>
        <v>5000</v>
      </c>
      <c r="D21" s="129">
        <f>SUM(C21+(C21*1%))</f>
        <v>5050</v>
      </c>
      <c r="E21" s="129">
        <f>SUM(D21+(D21*1.5%))</f>
        <v>5125.75</v>
      </c>
    </row>
    <row r="22" spans="1:5" ht="12.75">
      <c r="A22" s="47">
        <v>639</v>
      </c>
      <c r="B22" s="208" t="s">
        <v>88</v>
      </c>
      <c r="C22" s="48">
        <f>SUM(C23:C23)</f>
        <v>5000</v>
      </c>
      <c r="D22" s="93"/>
      <c r="E22" s="93"/>
    </row>
    <row r="23" spans="1:5" ht="12.75">
      <c r="A23" s="26">
        <v>63911</v>
      </c>
      <c r="B23" s="211" t="s">
        <v>125</v>
      </c>
      <c r="C23" s="12">
        <v>5000</v>
      </c>
      <c r="D23" s="95"/>
      <c r="E23" s="95"/>
    </row>
    <row r="24" spans="1:5" ht="12.75">
      <c r="A24" s="127">
        <v>65</v>
      </c>
      <c r="B24" s="213" t="s">
        <v>102</v>
      </c>
      <c r="C24" s="128">
        <f>SUM(C25,C29)</f>
        <v>420600</v>
      </c>
      <c r="D24" s="129">
        <f>SUM(C24+(C24*1%))</f>
        <v>424806</v>
      </c>
      <c r="E24" s="129">
        <f>SUM(D24+(D24*1.5%))</f>
        <v>431178.09</v>
      </c>
    </row>
    <row r="25" spans="1:5" ht="25.5">
      <c r="A25" s="47">
        <v>652</v>
      </c>
      <c r="B25" s="208" t="s">
        <v>373</v>
      </c>
      <c r="C25" s="48">
        <f>SUM(C26:C28)</f>
        <v>417600</v>
      </c>
      <c r="D25" s="93"/>
      <c r="E25" s="93"/>
    </row>
    <row r="26" spans="1:5" ht="12.75">
      <c r="A26" s="26">
        <v>65264</v>
      </c>
      <c r="B26" s="211" t="s">
        <v>41</v>
      </c>
      <c r="C26" s="12">
        <v>289600</v>
      </c>
      <c r="D26" s="95"/>
      <c r="E26" s="95"/>
    </row>
    <row r="27" spans="1:5" ht="25.5">
      <c r="A27" s="26">
        <v>65264</v>
      </c>
      <c r="B27" s="211" t="s">
        <v>303</v>
      </c>
      <c r="C27" s="12">
        <v>35000</v>
      </c>
      <c r="D27" s="95"/>
      <c r="E27" s="95"/>
    </row>
    <row r="28" spans="1:5" ht="25.5">
      <c r="A28" s="26">
        <v>65264</v>
      </c>
      <c r="B28" s="211" t="s">
        <v>304</v>
      </c>
      <c r="C28" s="12">
        <v>93000</v>
      </c>
      <c r="D28" s="95"/>
      <c r="E28" s="95"/>
    </row>
    <row r="29" spans="1:5" ht="25.5">
      <c r="A29" s="49">
        <v>652</v>
      </c>
      <c r="B29" s="208" t="s">
        <v>89</v>
      </c>
      <c r="C29" s="48">
        <f>SUM(C30:C30)</f>
        <v>3000</v>
      </c>
      <c r="D29" s="93"/>
      <c r="E29" s="93"/>
    </row>
    <row r="30" spans="1:5" ht="12.75">
      <c r="A30" s="26">
        <v>65269</v>
      </c>
      <c r="B30" s="211" t="s">
        <v>126</v>
      </c>
      <c r="C30" s="12">
        <v>3000</v>
      </c>
      <c r="D30" s="96"/>
      <c r="E30" s="96"/>
    </row>
    <row r="31" spans="1:5" ht="12.75">
      <c r="A31" s="255">
        <v>922</v>
      </c>
      <c r="B31" s="256" t="s">
        <v>383</v>
      </c>
      <c r="C31" s="257">
        <v>10000</v>
      </c>
      <c r="D31" s="258">
        <f>SUM(C31+(C31*1%))</f>
        <v>10100</v>
      </c>
      <c r="E31" s="258">
        <f>SUM(D31+(D31*1.5%))</f>
        <v>10251.5</v>
      </c>
    </row>
    <row r="32" spans="1:5" ht="12.75">
      <c r="A32" s="42"/>
      <c r="B32" s="214"/>
      <c r="C32" s="43">
        <v>0</v>
      </c>
      <c r="D32" s="97">
        <f>SUM(C32+(C32*1%))</f>
        <v>0</v>
      </c>
      <c r="E32" s="97">
        <f>SUM(D32+(D32*1.5%))</f>
        <v>0</v>
      </c>
    </row>
    <row r="33" spans="1:5" ht="12.75">
      <c r="A33" s="19" t="s">
        <v>49</v>
      </c>
      <c r="B33" s="212" t="s">
        <v>50</v>
      </c>
      <c r="C33" s="14">
        <f>SUM(C35+C37,C39+C41)</f>
        <v>222004</v>
      </c>
      <c r="D33" s="104"/>
      <c r="E33" s="120"/>
    </row>
    <row r="34" spans="1:5" ht="25.5">
      <c r="A34" s="127">
        <v>63</v>
      </c>
      <c r="B34" s="213" t="s">
        <v>343</v>
      </c>
      <c r="C34" s="128">
        <f>SUM(C35,C37,C39)</f>
        <v>220004</v>
      </c>
      <c r="D34" s="129">
        <f>SUM(C34+(C34*1%))</f>
        <v>222204.04</v>
      </c>
      <c r="E34" s="129">
        <f>SUM(D34+(D34*1.5%))</f>
        <v>225537.1006</v>
      </c>
    </row>
    <row r="35" spans="1:5" ht="12.75">
      <c r="A35" s="49">
        <v>636</v>
      </c>
      <c r="B35" s="208" t="s">
        <v>90</v>
      </c>
      <c r="C35" s="48">
        <f>SUM(C36:C36)</f>
        <v>14204</v>
      </c>
      <c r="D35" s="93"/>
      <c r="E35" s="93"/>
    </row>
    <row r="36" spans="1:5" ht="27" customHeight="1">
      <c r="A36" s="42">
        <v>63612</v>
      </c>
      <c r="B36" s="214" t="s">
        <v>127</v>
      </c>
      <c r="C36" s="43">
        <v>14204</v>
      </c>
      <c r="D36" s="97"/>
      <c r="E36" s="97"/>
    </row>
    <row r="37" spans="1:5" ht="25.5">
      <c r="A37" s="49">
        <v>636</v>
      </c>
      <c r="B37" s="208" t="s">
        <v>91</v>
      </c>
      <c r="C37" s="48">
        <f>SUM(C38:C38)</f>
        <v>35800</v>
      </c>
      <c r="D37" s="93"/>
      <c r="E37" s="93"/>
    </row>
    <row r="38" spans="1:5" ht="12.75">
      <c r="A38" s="42">
        <v>63612</v>
      </c>
      <c r="B38" s="214" t="s">
        <v>128</v>
      </c>
      <c r="C38" s="43">
        <v>35800</v>
      </c>
      <c r="D38" s="97"/>
      <c r="E38" s="97"/>
    </row>
    <row r="39" spans="1:5" ht="12.75">
      <c r="A39" s="49">
        <v>636</v>
      </c>
      <c r="B39" s="208" t="s">
        <v>90</v>
      </c>
      <c r="C39" s="48">
        <f>SUM(C40:C40)</f>
        <v>170000</v>
      </c>
      <c r="D39" s="93"/>
      <c r="E39" s="93"/>
    </row>
    <row r="40" spans="1:5" ht="12.75">
      <c r="A40" s="42">
        <v>63612</v>
      </c>
      <c r="B40" s="214" t="s">
        <v>310</v>
      </c>
      <c r="C40" s="43">
        <v>170000</v>
      </c>
      <c r="D40" s="97"/>
      <c r="E40" s="97"/>
    </row>
    <row r="41" spans="1:5" ht="12.75">
      <c r="A41" s="255">
        <v>922</v>
      </c>
      <c r="B41" s="256" t="s">
        <v>384</v>
      </c>
      <c r="C41" s="257">
        <v>2000</v>
      </c>
      <c r="D41" s="258">
        <f>SUM(C41+(C41*1%))</f>
        <v>2020</v>
      </c>
      <c r="E41" s="258">
        <f>SUM(D41+(D41*1.5%))</f>
        <v>2050.3</v>
      </c>
    </row>
    <row r="42" spans="1:5" s="279" customFormat="1" ht="12.75">
      <c r="A42" s="42"/>
      <c r="B42" s="214"/>
      <c r="C42" s="43"/>
      <c r="D42" s="97"/>
      <c r="E42" s="97"/>
    </row>
    <row r="43" spans="1:5" s="279" customFormat="1" ht="12.75">
      <c r="A43" s="42"/>
      <c r="B43" s="214"/>
      <c r="C43" s="43"/>
      <c r="D43" s="97"/>
      <c r="E43" s="97"/>
    </row>
    <row r="44" spans="1:5" ht="12.75">
      <c r="A44" s="20" t="s">
        <v>51</v>
      </c>
      <c r="B44" s="15" t="s">
        <v>92</v>
      </c>
      <c r="C44" s="25">
        <f>SUM(C46:C46)</f>
        <v>700</v>
      </c>
      <c r="D44" s="94"/>
      <c r="E44" s="98"/>
    </row>
    <row r="45" spans="1:5" ht="25.5">
      <c r="A45" s="124">
        <v>63</v>
      </c>
      <c r="B45" s="213" t="s">
        <v>343</v>
      </c>
      <c r="C45" s="126">
        <f>SUM(C46)</f>
        <v>700</v>
      </c>
      <c r="D45" s="129">
        <f>SUM(C45+(C45*1%))</f>
        <v>707</v>
      </c>
      <c r="E45" s="129">
        <f>SUM(D45+(D45*1.5%))</f>
        <v>717.605</v>
      </c>
    </row>
    <row r="46" spans="1:5" ht="12.75">
      <c r="A46" s="49">
        <v>636</v>
      </c>
      <c r="B46" s="208" t="s">
        <v>93</v>
      </c>
      <c r="C46" s="48">
        <f>SUM(C47:C47)</f>
        <v>700</v>
      </c>
      <c r="D46" s="93"/>
      <c r="E46" s="93"/>
    </row>
    <row r="47" spans="1:5" ht="12.75">
      <c r="A47" s="26">
        <v>63613</v>
      </c>
      <c r="B47" s="211" t="s">
        <v>129</v>
      </c>
      <c r="C47" s="12">
        <v>700</v>
      </c>
      <c r="D47" s="95"/>
      <c r="E47" s="95"/>
    </row>
    <row r="48" spans="1:5" ht="12.75">
      <c r="A48" s="19" t="s">
        <v>58</v>
      </c>
      <c r="B48" s="212" t="s">
        <v>94</v>
      </c>
      <c r="C48" s="14">
        <f>SUM(C50+C52)</f>
        <v>31200</v>
      </c>
      <c r="D48" s="104"/>
      <c r="E48" s="120"/>
    </row>
    <row r="49" spans="1:5" ht="25.5">
      <c r="A49" s="127">
        <v>63</v>
      </c>
      <c r="B49" s="213" t="s">
        <v>343</v>
      </c>
      <c r="C49" s="128">
        <f>SUM(C50)</f>
        <v>15600</v>
      </c>
      <c r="D49" s="129">
        <f>SUM(C49+(C49*1%))</f>
        <v>15756</v>
      </c>
      <c r="E49" s="129">
        <f>SUM(D49+(D49*1.5%))</f>
        <v>15992.34</v>
      </c>
    </row>
    <row r="50" spans="1:5" ht="12.75">
      <c r="A50" s="49">
        <v>634</v>
      </c>
      <c r="B50" s="208" t="s">
        <v>95</v>
      </c>
      <c r="C50" s="48">
        <f>SUM(C51:C51)</f>
        <v>15600</v>
      </c>
      <c r="D50" s="93"/>
      <c r="E50" s="93"/>
    </row>
    <row r="51" spans="1:5" ht="12.75">
      <c r="A51" s="26">
        <v>63414</v>
      </c>
      <c r="B51" s="211" t="s">
        <v>130</v>
      </c>
      <c r="C51" s="12">
        <v>15600</v>
      </c>
      <c r="D51" s="95"/>
      <c r="E51" s="95"/>
    </row>
    <row r="52" spans="1:5" ht="12.75">
      <c r="A52" s="255">
        <v>63414</v>
      </c>
      <c r="B52" s="256" t="s">
        <v>387</v>
      </c>
      <c r="C52" s="257">
        <v>15600</v>
      </c>
      <c r="D52" s="258">
        <f>SUM(C52+(C52*1%))</f>
        <v>15756</v>
      </c>
      <c r="E52" s="258">
        <f>SUM(D52+(D52*1.5%))</f>
        <v>15992.34</v>
      </c>
    </row>
    <row r="53" spans="1:5" ht="12.75">
      <c r="A53" s="49"/>
      <c r="B53" s="208"/>
      <c r="C53" s="48"/>
      <c r="D53" s="93"/>
      <c r="E53" s="93"/>
    </row>
    <row r="54" spans="1:5" ht="12.75">
      <c r="A54" s="20" t="s">
        <v>31</v>
      </c>
      <c r="B54" s="15" t="s">
        <v>32</v>
      </c>
      <c r="C54" s="25">
        <f>SUM(C56+C59,C61,C63)</f>
        <v>24000</v>
      </c>
      <c r="D54" s="94"/>
      <c r="E54" s="98"/>
    </row>
    <row r="55" spans="1:5" ht="14.25">
      <c r="A55" s="124">
        <v>66</v>
      </c>
      <c r="B55" s="210" t="s">
        <v>341</v>
      </c>
      <c r="C55" s="126">
        <f>SUM(C56,C59,C61)</f>
        <v>22000</v>
      </c>
      <c r="D55" s="129">
        <f>SUM(C55+(C55*1%))</f>
        <v>22220</v>
      </c>
      <c r="E55" s="129">
        <f>SUM(D55+(D55*1.5%))</f>
        <v>22553.3</v>
      </c>
    </row>
    <row r="56" spans="1:5" ht="12.75">
      <c r="A56" s="49">
        <v>663</v>
      </c>
      <c r="B56" s="208" t="s">
        <v>96</v>
      </c>
      <c r="C56" s="48">
        <f>SUM(C57:C58)</f>
        <v>5000</v>
      </c>
      <c r="D56" s="93"/>
      <c r="E56" s="93"/>
    </row>
    <row r="57" spans="1:5" ht="12.75">
      <c r="A57" s="26">
        <v>66312</v>
      </c>
      <c r="B57" s="211" t="s">
        <v>131</v>
      </c>
      <c r="C57" s="12">
        <v>2500</v>
      </c>
      <c r="D57" s="95"/>
      <c r="E57" s="95"/>
    </row>
    <row r="58" spans="1:5" ht="25.5">
      <c r="A58" s="26">
        <v>66314</v>
      </c>
      <c r="B58" s="211" t="s">
        <v>302</v>
      </c>
      <c r="C58" s="12">
        <v>2500</v>
      </c>
      <c r="D58" s="95"/>
      <c r="E58" s="95"/>
    </row>
    <row r="59" spans="1:5" ht="25.5">
      <c r="A59" s="49">
        <v>663</v>
      </c>
      <c r="B59" s="208" t="s">
        <v>99</v>
      </c>
      <c r="C59" s="48">
        <f>SUM(C60:C60)</f>
        <v>15000</v>
      </c>
      <c r="D59" s="93"/>
      <c r="E59" s="93"/>
    </row>
    <row r="60" spans="1:5" ht="12.75">
      <c r="A60" s="26">
        <v>66314</v>
      </c>
      <c r="B60" s="211" t="s">
        <v>132</v>
      </c>
      <c r="C60" s="12">
        <v>15000</v>
      </c>
      <c r="D60" s="95"/>
      <c r="E60" s="95"/>
    </row>
    <row r="61" spans="1:5" ht="12.75">
      <c r="A61" s="49">
        <v>663</v>
      </c>
      <c r="B61" s="208" t="s">
        <v>97</v>
      </c>
      <c r="C61" s="48">
        <f>SUM(C62)</f>
        <v>2000</v>
      </c>
      <c r="D61" s="93"/>
      <c r="E61" s="93"/>
    </row>
    <row r="62" spans="1:5" ht="12.75">
      <c r="A62" s="26">
        <v>66311</v>
      </c>
      <c r="B62" s="211" t="s">
        <v>133</v>
      </c>
      <c r="C62" s="12">
        <v>2000</v>
      </c>
      <c r="D62" s="95"/>
      <c r="E62" s="95"/>
    </row>
    <row r="63" spans="1:5" ht="12.75">
      <c r="A63" s="255">
        <v>922</v>
      </c>
      <c r="B63" s="256" t="s">
        <v>389</v>
      </c>
      <c r="C63" s="257">
        <v>2000</v>
      </c>
      <c r="D63" s="258">
        <f>SUM(C63+(C63*1%))</f>
        <v>2020</v>
      </c>
      <c r="E63" s="258">
        <f>SUM(D63+(D63*1.5%))</f>
        <v>2050.3</v>
      </c>
    </row>
    <row r="64" spans="1:5" ht="12.75">
      <c r="A64" s="255"/>
      <c r="B64" s="256"/>
      <c r="C64" s="257"/>
      <c r="D64" s="258"/>
      <c r="E64" s="258"/>
    </row>
    <row r="65" spans="1:5" ht="12.75">
      <c r="A65" s="19" t="s">
        <v>73</v>
      </c>
      <c r="B65" s="212" t="s">
        <v>74</v>
      </c>
      <c r="C65" s="14">
        <f>SUM(C67)</f>
        <v>17500</v>
      </c>
      <c r="D65" s="104"/>
      <c r="E65" s="120"/>
    </row>
    <row r="66" spans="1:5" ht="14.25">
      <c r="A66" s="127">
        <v>66</v>
      </c>
      <c r="B66" s="210" t="s">
        <v>341</v>
      </c>
      <c r="C66" s="128">
        <f>SUM(C67)</f>
        <v>17500</v>
      </c>
      <c r="D66" s="129">
        <f>SUM(C66+(C66*1%))</f>
        <v>17675</v>
      </c>
      <c r="E66" s="129">
        <f>SUM(D66+(D66*1.5%))</f>
        <v>17940.125</v>
      </c>
    </row>
    <row r="67" spans="1:5" ht="25.5">
      <c r="A67" s="49">
        <v>663</v>
      </c>
      <c r="B67" s="208" t="s">
        <v>98</v>
      </c>
      <c r="C67" s="48">
        <f>SUM(C68:C69)</f>
        <v>17500</v>
      </c>
      <c r="D67" s="93"/>
      <c r="E67" s="93"/>
    </row>
    <row r="68" spans="1:5" ht="12.75">
      <c r="A68" s="26">
        <v>66321</v>
      </c>
      <c r="B68" s="211" t="s">
        <v>134</v>
      </c>
      <c r="C68" s="12">
        <v>10000</v>
      </c>
      <c r="D68" s="95"/>
      <c r="E68" s="95"/>
    </row>
    <row r="69" spans="1:5" ht="12.75">
      <c r="A69" s="26">
        <v>66324</v>
      </c>
      <c r="B69" s="211" t="s">
        <v>331</v>
      </c>
      <c r="C69" s="12">
        <v>7500</v>
      </c>
      <c r="D69" s="119"/>
      <c r="E69" s="95"/>
    </row>
    <row r="70" spans="1:5" ht="25.5">
      <c r="A70" s="19" t="s">
        <v>100</v>
      </c>
      <c r="B70" s="212" t="s">
        <v>101</v>
      </c>
      <c r="C70" s="14">
        <f>SUM(C71+C74+C77)</f>
        <v>6000</v>
      </c>
      <c r="D70" s="104"/>
      <c r="E70" s="120"/>
    </row>
    <row r="71" spans="1:5" ht="12.75">
      <c r="A71" s="127">
        <v>65</v>
      </c>
      <c r="B71" s="213" t="s">
        <v>102</v>
      </c>
      <c r="C71" s="128">
        <f>SUM(C72)</f>
        <v>2000</v>
      </c>
      <c r="D71" s="129">
        <f>SUM(C71+(C71*1%))</f>
        <v>2020</v>
      </c>
      <c r="E71" s="129">
        <f>SUM(D71+(D71*1.5%))</f>
        <v>2050.3</v>
      </c>
    </row>
    <row r="72" spans="1:5" ht="12.75">
      <c r="A72" s="49">
        <v>652</v>
      </c>
      <c r="B72" s="208" t="s">
        <v>102</v>
      </c>
      <c r="C72" s="48">
        <f>SUM(C73:C73)</f>
        <v>2000</v>
      </c>
      <c r="D72" s="93"/>
      <c r="E72" s="93"/>
    </row>
    <row r="73" spans="1:5" ht="12.75">
      <c r="A73" s="26">
        <v>65267</v>
      </c>
      <c r="B73" s="211" t="s">
        <v>135</v>
      </c>
      <c r="C73" s="12">
        <v>2000</v>
      </c>
      <c r="D73" s="95"/>
      <c r="E73" s="95"/>
    </row>
    <row r="74" spans="1:5" ht="25.5">
      <c r="A74" s="127">
        <v>72</v>
      </c>
      <c r="B74" s="213" t="s">
        <v>344</v>
      </c>
      <c r="C74" s="128">
        <f>SUM(C75)</f>
        <v>2000</v>
      </c>
      <c r="D74" s="129">
        <f>SUM(C74+(C74*1%))</f>
        <v>2020</v>
      </c>
      <c r="E74" s="129">
        <f>SUM(D74+(D74*1.5%))</f>
        <v>2050.3</v>
      </c>
    </row>
    <row r="75" spans="1:5" ht="12.75">
      <c r="A75" s="49">
        <v>721</v>
      </c>
      <c r="B75" s="208" t="s">
        <v>103</v>
      </c>
      <c r="C75" s="48">
        <f>SUM(C76)</f>
        <v>2000</v>
      </c>
      <c r="D75" s="93"/>
      <c r="E75" s="93"/>
    </row>
    <row r="76" spans="1:5" ht="12.75">
      <c r="A76" s="26">
        <v>72111</v>
      </c>
      <c r="B76" s="211" t="s">
        <v>136</v>
      </c>
      <c r="C76" s="12">
        <v>2000</v>
      </c>
      <c r="D76" s="95"/>
      <c r="E76" s="95"/>
    </row>
    <row r="77" spans="1:5" ht="12.75">
      <c r="A77" s="255">
        <v>922</v>
      </c>
      <c r="B77" s="256" t="s">
        <v>391</v>
      </c>
      <c r="C77" s="257">
        <v>2000</v>
      </c>
      <c r="D77" s="258">
        <f>SUM(C77+(C77*1%))</f>
        <v>2020</v>
      </c>
      <c r="E77" s="258">
        <f>SUM(D77+(D77*1.5%))</f>
        <v>2050.3</v>
      </c>
    </row>
    <row r="78" spans="1:5" ht="12.75">
      <c r="A78" s="139" t="s">
        <v>104</v>
      </c>
      <c r="B78" s="215" t="s">
        <v>105</v>
      </c>
      <c r="C78" s="140">
        <f>SUM(C79+C87,C99)</f>
        <v>6230373</v>
      </c>
      <c r="D78" s="141"/>
      <c r="E78" s="142"/>
    </row>
    <row r="79" spans="1:5" ht="25.5">
      <c r="A79" s="19" t="s">
        <v>81</v>
      </c>
      <c r="B79" s="212" t="s">
        <v>7</v>
      </c>
      <c r="C79" s="14">
        <f>SUM(C81+C83,C85)</f>
        <v>377719</v>
      </c>
      <c r="D79" s="104"/>
      <c r="E79" s="120"/>
    </row>
    <row r="80" spans="1:5" ht="12.75">
      <c r="A80" s="127">
        <v>67</v>
      </c>
      <c r="B80" s="213" t="s">
        <v>345</v>
      </c>
      <c r="C80" s="128">
        <f>SUM(C81,C83,C85)</f>
        <v>377719</v>
      </c>
      <c r="D80" s="129">
        <f>SUM(C80+(C80*1%))</f>
        <v>381496.19</v>
      </c>
      <c r="E80" s="129">
        <f>SUM(D80+(D80*1.5%))</f>
        <v>387218.63285</v>
      </c>
    </row>
    <row r="81" spans="1:5" ht="12.75">
      <c r="A81" s="49">
        <v>671</v>
      </c>
      <c r="B81" s="208" t="s">
        <v>106</v>
      </c>
      <c r="C81" s="48">
        <f>SUM(C82:C82)</f>
        <v>166980</v>
      </c>
      <c r="D81" s="93"/>
      <c r="E81" s="93"/>
    </row>
    <row r="82" spans="1:5" ht="12.75">
      <c r="A82" s="26">
        <v>67112</v>
      </c>
      <c r="B82" s="211" t="s">
        <v>80</v>
      </c>
      <c r="C82" s="12">
        <v>166980</v>
      </c>
      <c r="D82" s="95"/>
      <c r="E82" s="95"/>
    </row>
    <row r="83" spans="1:5" ht="25.5">
      <c r="A83" s="49">
        <v>671</v>
      </c>
      <c r="B83" s="208" t="s">
        <v>107</v>
      </c>
      <c r="C83" s="48">
        <f>SUM(C84:C84)</f>
        <v>198699</v>
      </c>
      <c r="D83" s="93"/>
      <c r="E83" s="93"/>
    </row>
    <row r="84" spans="1:5" ht="12.75">
      <c r="A84" s="26">
        <v>67112</v>
      </c>
      <c r="B84" s="211" t="s">
        <v>62</v>
      </c>
      <c r="C84" s="12">
        <v>198699</v>
      </c>
      <c r="D84" s="95"/>
      <c r="E84" s="95"/>
    </row>
    <row r="85" spans="1:5" ht="12.75">
      <c r="A85" s="49">
        <v>671</v>
      </c>
      <c r="B85" s="208" t="s">
        <v>108</v>
      </c>
      <c r="C85" s="48">
        <f>SUM(C86:C86)</f>
        <v>12040</v>
      </c>
      <c r="D85" s="93"/>
      <c r="E85" s="93"/>
    </row>
    <row r="86" spans="1:5" ht="25.5">
      <c r="A86" s="26">
        <v>67112</v>
      </c>
      <c r="B86" s="211" t="s">
        <v>137</v>
      </c>
      <c r="C86" s="12">
        <v>12040</v>
      </c>
      <c r="D86" s="95"/>
      <c r="E86" s="95"/>
    </row>
    <row r="87" spans="1:5" ht="12.75">
      <c r="A87" s="19" t="s">
        <v>17</v>
      </c>
      <c r="B87" s="212" t="s">
        <v>109</v>
      </c>
      <c r="C87" s="14">
        <f>SUM(C89+C91,C93,C95,C97)</f>
        <v>641825</v>
      </c>
      <c r="D87" s="104"/>
      <c r="E87" s="120"/>
    </row>
    <row r="88" spans="1:5" ht="12.75">
      <c r="A88" s="127">
        <v>67</v>
      </c>
      <c r="B88" s="213" t="s">
        <v>345</v>
      </c>
      <c r="C88" s="128">
        <f>SUM(C89,C91,C93,C95,C97)</f>
        <v>641825</v>
      </c>
      <c r="D88" s="129">
        <f>SUM(C88+(C88*1%))</f>
        <v>648243.25</v>
      </c>
      <c r="E88" s="129">
        <f>SUM(D88+(D88*1.5%))</f>
        <v>657966.89875</v>
      </c>
    </row>
    <row r="89" spans="1:5" ht="25.5">
      <c r="A89" s="49">
        <v>671</v>
      </c>
      <c r="B89" s="208" t="s">
        <v>110</v>
      </c>
      <c r="C89" s="48">
        <f>SUM(C90:C90)</f>
        <v>48500</v>
      </c>
      <c r="D89" s="93"/>
      <c r="E89" s="93"/>
    </row>
    <row r="90" spans="1:5" ht="12.75">
      <c r="A90" s="26">
        <v>67112</v>
      </c>
      <c r="B90" s="211" t="s">
        <v>138</v>
      </c>
      <c r="C90" s="12">
        <v>48500</v>
      </c>
      <c r="D90" s="95"/>
      <c r="E90" s="95"/>
    </row>
    <row r="91" spans="1:5" ht="12.75">
      <c r="A91" s="49">
        <v>671</v>
      </c>
      <c r="B91" s="208" t="s">
        <v>111</v>
      </c>
      <c r="C91" s="48">
        <f>SUM(C92:C92)</f>
        <v>209372</v>
      </c>
      <c r="D91" s="93"/>
      <c r="E91" s="93"/>
    </row>
    <row r="92" spans="1:5" ht="12.75">
      <c r="A92" s="26">
        <v>67112</v>
      </c>
      <c r="B92" s="211" t="s">
        <v>139</v>
      </c>
      <c r="C92" s="12">
        <v>209372</v>
      </c>
      <c r="D92" s="95"/>
      <c r="E92" s="95"/>
    </row>
    <row r="93" spans="1:5" ht="25.5">
      <c r="A93" s="49">
        <v>671</v>
      </c>
      <c r="B93" s="208" t="s">
        <v>112</v>
      </c>
      <c r="C93" s="48">
        <f>SUM(C94:C94)</f>
        <v>183500</v>
      </c>
      <c r="D93" s="93"/>
      <c r="E93" s="93"/>
    </row>
    <row r="94" spans="1:5" ht="25.5">
      <c r="A94" s="26">
        <v>67112</v>
      </c>
      <c r="B94" s="211" t="s">
        <v>140</v>
      </c>
      <c r="C94" s="12">
        <v>183500</v>
      </c>
      <c r="D94" s="95"/>
      <c r="E94" s="95"/>
    </row>
    <row r="95" spans="1:5" ht="25.5">
      <c r="A95" s="49">
        <v>671</v>
      </c>
      <c r="B95" s="208" t="s">
        <v>113</v>
      </c>
      <c r="C95" s="48">
        <f>SUM(C96:C96)</f>
        <v>134488</v>
      </c>
      <c r="D95" s="93"/>
      <c r="E95" s="93"/>
    </row>
    <row r="96" spans="1:5" ht="12.75">
      <c r="A96" s="26">
        <v>67112</v>
      </c>
      <c r="B96" s="211" t="s">
        <v>141</v>
      </c>
      <c r="C96" s="12">
        <v>134488</v>
      </c>
      <c r="D96" s="95"/>
      <c r="E96" s="95"/>
    </row>
    <row r="97" spans="1:5" ht="25.5">
      <c r="A97" s="49">
        <v>671</v>
      </c>
      <c r="B97" s="208" t="s">
        <v>114</v>
      </c>
      <c r="C97" s="48">
        <f>SUM(C98:C98)</f>
        <v>65965</v>
      </c>
      <c r="D97" s="93"/>
      <c r="E97" s="93"/>
    </row>
    <row r="98" spans="1:5" ht="25.5">
      <c r="A98" s="26">
        <v>67112</v>
      </c>
      <c r="B98" s="211" t="s">
        <v>142</v>
      </c>
      <c r="C98" s="12">
        <v>65965</v>
      </c>
      <c r="D98" s="95"/>
      <c r="E98" s="95"/>
    </row>
    <row r="99" spans="1:5" ht="25.5">
      <c r="A99" s="19" t="s">
        <v>49</v>
      </c>
      <c r="B99" s="212" t="s">
        <v>115</v>
      </c>
      <c r="C99" s="14">
        <f>SUM(C101:C101)</f>
        <v>5210829</v>
      </c>
      <c r="D99" s="104"/>
      <c r="E99" s="120"/>
    </row>
    <row r="100" spans="1:5" ht="25.5">
      <c r="A100" s="127">
        <v>63</v>
      </c>
      <c r="B100" s="213" t="s">
        <v>346</v>
      </c>
      <c r="C100" s="128">
        <f>SUM(C101)</f>
        <v>5210829</v>
      </c>
      <c r="D100" s="129">
        <f>SUM(C100+(C100*1%))</f>
        <v>5262937.29</v>
      </c>
      <c r="E100" s="129">
        <f>SUM(D100+(D100*1.5%))</f>
        <v>5341881.34935</v>
      </c>
    </row>
    <row r="101" spans="1:5" ht="12.75">
      <c r="A101" s="49">
        <v>636</v>
      </c>
      <c r="B101" s="208" t="s">
        <v>116</v>
      </c>
      <c r="C101" s="48">
        <f>SUM(C102:C102)</f>
        <v>5210829</v>
      </c>
      <c r="D101" s="93"/>
      <c r="E101" s="93"/>
    </row>
    <row r="102" spans="1:5" ht="25.5" customHeight="1">
      <c r="A102" s="42">
        <v>63612</v>
      </c>
      <c r="B102" s="214" t="s">
        <v>143</v>
      </c>
      <c r="C102" s="43">
        <v>5210829</v>
      </c>
      <c r="D102" s="99"/>
      <c r="E102" s="99"/>
    </row>
    <row r="103" spans="1:5" ht="16.5" customHeight="1">
      <c r="A103" s="26"/>
      <c r="B103" s="27"/>
      <c r="C103" s="12"/>
      <c r="D103" s="95"/>
      <c r="E103" s="95"/>
    </row>
    <row r="104" spans="1:5" ht="17.25" customHeight="1">
      <c r="A104" s="241"/>
      <c r="B104" s="242"/>
      <c r="C104" s="243"/>
      <c r="D104" s="244"/>
      <c r="E104" s="244"/>
    </row>
    <row r="105" spans="1:5" ht="17.25" customHeight="1">
      <c r="A105" s="241"/>
      <c r="B105" s="242"/>
      <c r="C105" s="243"/>
      <c r="D105" s="244"/>
      <c r="E105" s="244"/>
    </row>
    <row r="106" spans="1:5" ht="17.25" customHeight="1">
      <c r="A106" s="241"/>
      <c r="B106" s="242"/>
      <c r="C106" s="243"/>
      <c r="D106" s="244"/>
      <c r="E106" s="244"/>
    </row>
    <row r="107" spans="1:5" ht="17.25" customHeight="1">
      <c r="A107" s="241"/>
      <c r="B107" s="242"/>
      <c r="C107" s="243"/>
      <c r="D107" s="244"/>
      <c r="E107" s="244"/>
    </row>
    <row r="108" spans="1:5" ht="17.25" customHeight="1">
      <c r="A108" s="241"/>
      <c r="B108" s="242"/>
      <c r="C108" s="243"/>
      <c r="D108" s="244"/>
      <c r="E108" s="244"/>
    </row>
    <row r="109" spans="1:5" ht="17.25" customHeight="1">
      <c r="A109" s="241"/>
      <c r="B109" s="242"/>
      <c r="C109" s="243"/>
      <c r="D109" s="244"/>
      <c r="E109" s="244"/>
    </row>
    <row r="110" spans="1:5" ht="17.25" customHeight="1">
      <c r="A110" s="241"/>
      <c r="B110" s="242"/>
      <c r="C110" s="243"/>
      <c r="D110" s="244"/>
      <c r="E110" s="244"/>
    </row>
    <row r="111" spans="1:5" ht="17.25" customHeight="1">
      <c r="A111" s="241"/>
      <c r="B111" s="242"/>
      <c r="C111" s="243"/>
      <c r="D111" s="244"/>
      <c r="E111" s="244"/>
    </row>
    <row r="112" spans="1:5" ht="17.25" customHeight="1">
      <c r="A112" s="241"/>
      <c r="B112" s="242"/>
      <c r="C112" s="243"/>
      <c r="D112" s="244"/>
      <c r="E112" s="244"/>
    </row>
    <row r="113" spans="1:5" ht="17.25" customHeight="1">
      <c r="A113" s="241"/>
      <c r="B113" s="242"/>
      <c r="C113" s="243"/>
      <c r="D113" s="244"/>
      <c r="E113" s="244"/>
    </row>
    <row r="114" spans="1:5" ht="17.25" customHeight="1">
      <c r="A114" s="241"/>
      <c r="B114" s="242"/>
      <c r="C114" s="243"/>
      <c r="D114" s="244"/>
      <c r="E114" s="244"/>
    </row>
    <row r="115" spans="1:5" ht="17.25" customHeight="1">
      <c r="A115" s="241"/>
      <c r="B115" s="242"/>
      <c r="C115" s="243"/>
      <c r="D115" s="244"/>
      <c r="E115" s="244"/>
    </row>
    <row r="116" spans="1:5" ht="17.25" customHeight="1">
      <c r="A116" s="241"/>
      <c r="B116" s="242"/>
      <c r="C116" s="243"/>
      <c r="D116" s="244"/>
      <c r="E116" s="244"/>
    </row>
    <row r="117" spans="1:5" ht="17.25" customHeight="1">
      <c r="A117" s="241"/>
      <c r="B117" s="242"/>
      <c r="C117" s="243"/>
      <c r="D117" s="244"/>
      <c r="E117" s="244"/>
    </row>
    <row r="118" spans="1:5" ht="17.25" customHeight="1">
      <c r="A118" s="241"/>
      <c r="B118" s="242"/>
      <c r="C118" s="243"/>
      <c r="D118" s="244"/>
      <c r="E118" s="244"/>
    </row>
    <row r="119" spans="1:5" ht="17.25" customHeight="1">
      <c r="A119" s="241"/>
      <c r="B119" s="242"/>
      <c r="C119" s="243"/>
      <c r="D119" s="244"/>
      <c r="E119" s="244"/>
    </row>
    <row r="120" spans="1:5" ht="17.25" customHeight="1">
      <c r="A120" s="241"/>
      <c r="B120" s="242"/>
      <c r="C120" s="243"/>
      <c r="D120" s="244"/>
      <c r="E120" s="244"/>
    </row>
    <row r="121" spans="1:5" ht="17.25" customHeight="1">
      <c r="A121" s="241"/>
      <c r="B121" s="242"/>
      <c r="C121" s="243"/>
      <c r="D121" s="244"/>
      <c r="E121" s="244"/>
    </row>
    <row r="122" spans="1:5" ht="17.25" customHeight="1">
      <c r="A122" s="241"/>
      <c r="B122" s="242"/>
      <c r="C122" s="243"/>
      <c r="D122" s="244"/>
      <c r="E122" s="244"/>
    </row>
    <row r="123" spans="1:5" ht="17.25" customHeight="1">
      <c r="A123" s="241"/>
      <c r="B123" s="242"/>
      <c r="C123" s="243"/>
      <c r="D123" s="244"/>
      <c r="E123" s="244"/>
    </row>
    <row r="124" spans="1:5" ht="17.25" customHeight="1">
      <c r="A124" s="241"/>
      <c r="B124" s="242"/>
      <c r="C124" s="243"/>
      <c r="D124" s="244"/>
      <c r="E124" s="244"/>
    </row>
    <row r="125" spans="1:5" ht="17.25" customHeight="1">
      <c r="A125" s="241"/>
      <c r="B125" s="242"/>
      <c r="C125" s="243"/>
      <c r="D125" s="244"/>
      <c r="E125" s="244"/>
    </row>
    <row r="126" spans="1:5" ht="17.25" customHeight="1">
      <c r="A126" s="241"/>
      <c r="B126" s="242"/>
      <c r="C126" s="243"/>
      <c r="D126" s="244"/>
      <c r="E126" s="244"/>
    </row>
    <row r="127" spans="1:5" ht="17.25" customHeight="1">
      <c r="A127" s="241"/>
      <c r="B127" s="242"/>
      <c r="C127" s="243"/>
      <c r="D127" s="244"/>
      <c r="E127" s="244"/>
    </row>
    <row r="128" spans="1:5" ht="12.75">
      <c r="A128" s="241"/>
      <c r="B128" s="242"/>
      <c r="C128" s="243"/>
      <c r="D128" s="244"/>
      <c r="E128" s="244"/>
    </row>
    <row r="129" spans="1:5" ht="12.75">
      <c r="A129" s="241"/>
      <c r="B129" s="242"/>
      <c r="C129" s="243"/>
      <c r="D129" s="244"/>
      <c r="E129" s="244"/>
    </row>
    <row r="130" spans="1:5" ht="12.75">
      <c r="A130" s="241"/>
      <c r="B130" s="242"/>
      <c r="C130" s="243"/>
      <c r="D130" s="244"/>
      <c r="E130" s="244"/>
    </row>
    <row r="131" spans="1:5" ht="12.75">
      <c r="A131" s="241"/>
      <c r="B131" s="242"/>
      <c r="C131" s="243"/>
      <c r="D131" s="244"/>
      <c r="E131" s="244"/>
    </row>
    <row r="132" spans="1:5" ht="12.75">
      <c r="A132" s="241"/>
      <c r="B132" s="242"/>
      <c r="C132" s="243"/>
      <c r="D132" s="244"/>
      <c r="E132" s="244"/>
    </row>
    <row r="133" spans="1:5" ht="12.75">
      <c r="A133" s="241"/>
      <c r="B133" s="242"/>
      <c r="C133" s="243"/>
      <c r="D133" s="244"/>
      <c r="E133" s="244"/>
    </row>
    <row r="134" spans="1:5" ht="12.75">
      <c r="A134" s="241"/>
      <c r="B134" s="242"/>
      <c r="C134" s="243"/>
      <c r="D134" s="244"/>
      <c r="E134" s="244"/>
    </row>
    <row r="135" spans="1:5" ht="12.75">
      <c r="A135" s="241"/>
      <c r="B135" s="242"/>
      <c r="C135" s="243"/>
      <c r="D135" s="244"/>
      <c r="E135" s="244"/>
    </row>
    <row r="136" spans="1:5" ht="56.25">
      <c r="A136" s="23" t="s">
        <v>12</v>
      </c>
      <c r="B136" s="24" t="s">
        <v>4</v>
      </c>
      <c r="C136" s="91" t="s">
        <v>75</v>
      </c>
      <c r="D136" s="90" t="s">
        <v>319</v>
      </c>
      <c r="E136" s="90" t="s">
        <v>376</v>
      </c>
    </row>
    <row r="137" spans="1:5" ht="15.75">
      <c r="A137" s="154" t="s">
        <v>364</v>
      </c>
      <c r="B137" s="155" t="s">
        <v>76</v>
      </c>
      <c r="C137" s="201">
        <f>SUM(C139,C276,C376,C479,C577,C630,C684,C725,C779)</f>
        <v>7004547</v>
      </c>
      <c r="D137" s="156">
        <f>SUM(D143:D793)</f>
        <v>7074592.47</v>
      </c>
      <c r="E137" s="156">
        <f>SUM(E143:E793)</f>
        <v>7180711.357049999</v>
      </c>
    </row>
    <row r="138" spans="1:5" ht="27.75" customHeight="1">
      <c r="A138" s="245"/>
      <c r="B138" s="246"/>
      <c r="C138" s="247"/>
      <c r="D138" s="248"/>
      <c r="E138" s="248"/>
    </row>
    <row r="139" spans="1:5" ht="38.25" customHeight="1">
      <c r="A139" s="186" t="s">
        <v>357</v>
      </c>
      <c r="B139" s="187" t="s">
        <v>362</v>
      </c>
      <c r="C139" s="202">
        <f>SUM(C140,C158,C187)</f>
        <v>1019544</v>
      </c>
      <c r="D139" s="188"/>
      <c r="E139" s="188"/>
    </row>
    <row r="140" spans="1:5" ht="39" customHeight="1">
      <c r="A140" s="166" t="s">
        <v>14</v>
      </c>
      <c r="B140" s="167" t="s">
        <v>353</v>
      </c>
      <c r="C140" s="28">
        <f>SUM(C141)</f>
        <v>12040</v>
      </c>
      <c r="D140" s="98"/>
      <c r="E140" s="98"/>
    </row>
    <row r="141" spans="1:5" ht="25.5">
      <c r="A141" s="35" t="s">
        <v>13</v>
      </c>
      <c r="B141" s="36" t="s">
        <v>5</v>
      </c>
      <c r="C141" s="37">
        <f>SUM(C142,C148)</f>
        <v>12040</v>
      </c>
      <c r="D141" s="100"/>
      <c r="E141" s="100"/>
    </row>
    <row r="142" spans="1:5" ht="25.5">
      <c r="A142" s="143" t="s">
        <v>119</v>
      </c>
      <c r="B142" s="144" t="s">
        <v>6</v>
      </c>
      <c r="C142" s="145">
        <f>SUM(C143)</f>
        <v>11040</v>
      </c>
      <c r="D142" s="146"/>
      <c r="E142" s="146"/>
    </row>
    <row r="143" spans="1:5" ht="12.75">
      <c r="A143" s="124">
        <v>32</v>
      </c>
      <c r="B143" s="125" t="s">
        <v>347</v>
      </c>
      <c r="C143" s="126">
        <f>SUM(C144,C146)</f>
        <v>11040</v>
      </c>
      <c r="D143" s="129">
        <f>SUM(C143+(C143*1%))</f>
        <v>11150.4</v>
      </c>
      <c r="E143" s="129">
        <f>SUM(D143+(D143*1.5%))</f>
        <v>11317.655999999999</v>
      </c>
    </row>
    <row r="144" spans="1:5" ht="12.75">
      <c r="A144" s="49">
        <v>321</v>
      </c>
      <c r="B144" s="208" t="s">
        <v>15</v>
      </c>
      <c r="C144" s="48">
        <f>SUM(C145:C145)</f>
        <v>2040</v>
      </c>
      <c r="D144" s="93"/>
      <c r="E144" s="93"/>
    </row>
    <row r="145" spans="1:5" ht="12.75">
      <c r="A145" s="26">
        <v>32111</v>
      </c>
      <c r="B145" s="211" t="s">
        <v>144</v>
      </c>
      <c r="C145" s="12">
        <v>2040</v>
      </c>
      <c r="D145" s="95"/>
      <c r="E145" s="95"/>
    </row>
    <row r="146" spans="1:5" ht="12.75">
      <c r="A146" s="49">
        <v>322</v>
      </c>
      <c r="B146" s="208" t="s">
        <v>16</v>
      </c>
      <c r="C146" s="48">
        <f>SUM(C147:C147)</f>
        <v>9000</v>
      </c>
      <c r="D146" s="93"/>
      <c r="E146" s="93"/>
    </row>
    <row r="147" spans="1:7" ht="21.75" customHeight="1">
      <c r="A147" s="26">
        <v>32216</v>
      </c>
      <c r="B147" s="211" t="s">
        <v>240</v>
      </c>
      <c r="C147" s="12">
        <v>9000</v>
      </c>
      <c r="D147" s="95"/>
      <c r="E147" s="95"/>
      <c r="F147" s="281"/>
      <c r="G147" s="280"/>
    </row>
    <row r="148" spans="1:5" ht="25.5">
      <c r="A148" s="143" t="s">
        <v>24</v>
      </c>
      <c r="B148" s="144" t="s">
        <v>8</v>
      </c>
      <c r="C148" s="145">
        <f>SUM(C149)</f>
        <v>1000</v>
      </c>
      <c r="D148" s="176"/>
      <c r="E148" s="176"/>
    </row>
    <row r="149" spans="1:5" ht="12.75">
      <c r="A149" s="124">
        <v>32</v>
      </c>
      <c r="B149" s="125" t="s">
        <v>347</v>
      </c>
      <c r="C149" s="130">
        <f>SUM(C150)</f>
        <v>1000</v>
      </c>
      <c r="D149" s="129">
        <f>SUM(C149+(C149*1%))</f>
        <v>1010</v>
      </c>
      <c r="E149" s="129">
        <f>SUM(D149+(D149*1.5%))</f>
        <v>1025.15</v>
      </c>
    </row>
    <row r="150" spans="1:5" ht="12.75">
      <c r="A150" s="50">
        <v>322</v>
      </c>
      <c r="B150" s="51" t="s">
        <v>20</v>
      </c>
      <c r="C150" s="52">
        <f>SUM(C151)</f>
        <v>1000</v>
      </c>
      <c r="D150" s="93"/>
      <c r="E150" s="93"/>
    </row>
    <row r="151" spans="1:5" ht="12.75">
      <c r="A151" s="29">
        <v>32233</v>
      </c>
      <c r="B151" s="30" t="s">
        <v>145</v>
      </c>
      <c r="C151" s="31">
        <v>1000</v>
      </c>
      <c r="D151" s="101"/>
      <c r="E151" s="101"/>
    </row>
    <row r="152" spans="1:5" ht="12.75">
      <c r="A152" s="29"/>
      <c r="B152" s="30"/>
      <c r="C152" s="31"/>
      <c r="D152" s="101"/>
      <c r="E152" s="101"/>
    </row>
    <row r="153" spans="1:5" ht="12.75">
      <c r="A153" s="228"/>
      <c r="B153" s="229"/>
      <c r="C153" s="230"/>
      <c r="D153" s="231"/>
      <c r="E153" s="231"/>
    </row>
    <row r="154" spans="1:5" ht="12.75">
      <c r="A154" s="228"/>
      <c r="B154" s="229"/>
      <c r="C154" s="230"/>
      <c r="D154" s="231"/>
      <c r="E154" s="231"/>
    </row>
    <row r="155" spans="1:5" ht="12.75">
      <c r="A155" s="232"/>
      <c r="B155" s="233"/>
      <c r="C155" s="234"/>
      <c r="D155" s="235"/>
      <c r="E155" s="235"/>
    </row>
    <row r="156" spans="1:5" ht="12.75">
      <c r="A156" s="232"/>
      <c r="B156" s="233"/>
      <c r="C156" s="234"/>
      <c r="D156" s="235"/>
      <c r="E156" s="235"/>
    </row>
    <row r="157" spans="1:5" ht="12.75">
      <c r="A157" s="224"/>
      <c r="B157" s="225"/>
      <c r="C157" s="226"/>
      <c r="D157" s="227"/>
      <c r="E157" s="227"/>
    </row>
    <row r="158" spans="1:5" ht="35.25" customHeight="1">
      <c r="A158" s="168" t="s">
        <v>63</v>
      </c>
      <c r="B158" s="169" t="s">
        <v>352</v>
      </c>
      <c r="C158" s="28">
        <f>SUM(C160)</f>
        <v>365679</v>
      </c>
      <c r="D158" s="170"/>
      <c r="E158" s="170"/>
    </row>
    <row r="159" spans="1:5" ht="35.25" customHeight="1">
      <c r="A159" s="182"/>
      <c r="B159" s="183"/>
      <c r="C159" s="165"/>
      <c r="D159" s="185"/>
      <c r="E159" s="185"/>
    </row>
    <row r="160" spans="1:5" ht="12.75">
      <c r="A160" s="171" t="s">
        <v>39</v>
      </c>
      <c r="B160" s="36" t="s">
        <v>354</v>
      </c>
      <c r="C160" s="37">
        <f>SUM(C161,C176)</f>
        <v>365679</v>
      </c>
      <c r="D160" s="100"/>
      <c r="E160" s="100"/>
    </row>
    <row r="161" spans="1:5" ht="25.5">
      <c r="A161" s="147" t="s">
        <v>61</v>
      </c>
      <c r="B161" s="147" t="s">
        <v>62</v>
      </c>
      <c r="C161" s="145">
        <f>SUM(C162,C172)</f>
        <v>198699</v>
      </c>
      <c r="D161" s="146"/>
      <c r="E161" s="146"/>
    </row>
    <row r="162" spans="1:5" ht="12.75">
      <c r="A162" s="131">
        <v>31</v>
      </c>
      <c r="B162" s="132" t="s">
        <v>349</v>
      </c>
      <c r="C162" s="130">
        <f>SUM(C163,C166,C170)</f>
        <v>193599</v>
      </c>
      <c r="D162" s="129">
        <f>SUM(C162+(C162*1%))</f>
        <v>195534.99</v>
      </c>
      <c r="E162" s="129">
        <f>SUM(D162+(D162*1.5%))</f>
        <v>198468.01484999998</v>
      </c>
    </row>
    <row r="163" spans="1:5" ht="12.75">
      <c r="A163" s="50">
        <v>311</v>
      </c>
      <c r="B163" s="53" t="s">
        <v>64</v>
      </c>
      <c r="C163" s="52">
        <f>SUM(C164:C165)</f>
        <v>149399</v>
      </c>
      <c r="D163" s="93"/>
      <c r="E163" s="93"/>
    </row>
    <row r="164" spans="1:5" ht="12.75">
      <c r="A164" s="29">
        <v>31111</v>
      </c>
      <c r="B164" s="32" t="s">
        <v>210</v>
      </c>
      <c r="C164" s="33">
        <v>148399</v>
      </c>
      <c r="D164" s="95"/>
      <c r="E164" s="95"/>
    </row>
    <row r="165" spans="1:5" ht="12.75">
      <c r="A165" s="29">
        <v>31131</v>
      </c>
      <c r="B165" s="32" t="s">
        <v>211</v>
      </c>
      <c r="C165" s="33">
        <v>1000</v>
      </c>
      <c r="D165" s="95"/>
      <c r="E165" s="95"/>
    </row>
    <row r="166" spans="1:5" ht="12.75">
      <c r="A166" s="50">
        <v>312</v>
      </c>
      <c r="B166" s="53" t="s">
        <v>37</v>
      </c>
      <c r="C166" s="52">
        <f>SUM(C167:C169)</f>
        <v>10500</v>
      </c>
      <c r="D166" s="93"/>
      <c r="E166" s="93"/>
    </row>
    <row r="167" spans="1:5" ht="25.5">
      <c r="A167" s="29">
        <v>31213</v>
      </c>
      <c r="B167" s="32" t="s">
        <v>212</v>
      </c>
      <c r="C167" s="33">
        <v>3500</v>
      </c>
      <c r="D167" s="95"/>
      <c r="E167" s="95"/>
    </row>
    <row r="168" spans="1:5" ht="12.75">
      <c r="A168" s="29">
        <v>31215</v>
      </c>
      <c r="B168" s="32" t="s">
        <v>213</v>
      </c>
      <c r="C168" s="33">
        <v>4000</v>
      </c>
      <c r="D168" s="95"/>
      <c r="E168" s="95"/>
    </row>
    <row r="169" spans="1:5" ht="12.75">
      <c r="A169" s="29">
        <v>31216</v>
      </c>
      <c r="B169" s="32" t="s">
        <v>214</v>
      </c>
      <c r="C169" s="33">
        <v>3000</v>
      </c>
      <c r="D169" s="95"/>
      <c r="E169" s="95"/>
    </row>
    <row r="170" spans="1:5" ht="12.75">
      <c r="A170" s="50">
        <v>313</v>
      </c>
      <c r="B170" s="53" t="s">
        <v>38</v>
      </c>
      <c r="C170" s="52">
        <f>SUM(C171:C171)</f>
        <v>33700</v>
      </c>
      <c r="D170" s="93"/>
      <c r="E170" s="93"/>
    </row>
    <row r="171" spans="1:5" ht="12.75">
      <c r="A171" s="29">
        <v>31321</v>
      </c>
      <c r="B171" s="32" t="s">
        <v>215</v>
      </c>
      <c r="C171" s="33">
        <v>33700</v>
      </c>
      <c r="D171" s="95"/>
      <c r="E171" s="95"/>
    </row>
    <row r="172" spans="1:5" ht="12.75">
      <c r="A172" s="131">
        <v>32</v>
      </c>
      <c r="B172" s="125" t="s">
        <v>347</v>
      </c>
      <c r="C172" s="130">
        <f>SUM(C173)</f>
        <v>5100</v>
      </c>
      <c r="D172" s="129">
        <f>SUM(C172+(C172*1%))</f>
        <v>5151</v>
      </c>
      <c r="E172" s="129">
        <f>SUM(D172+(D172*1.5%))</f>
        <v>5228.265</v>
      </c>
    </row>
    <row r="173" spans="1:5" ht="12.75">
      <c r="A173" s="50">
        <v>321</v>
      </c>
      <c r="B173" s="53" t="s">
        <v>19</v>
      </c>
      <c r="C173" s="52">
        <f>SUM(C174)</f>
        <v>5100</v>
      </c>
      <c r="D173" s="93"/>
      <c r="E173" s="93"/>
    </row>
    <row r="174" spans="1:5" ht="12.75">
      <c r="A174" s="29">
        <v>32121</v>
      </c>
      <c r="B174" s="32" t="s">
        <v>216</v>
      </c>
      <c r="C174" s="46">
        <v>5100</v>
      </c>
      <c r="D174" s="95"/>
      <c r="E174" s="95"/>
    </row>
    <row r="175" spans="1:5" ht="12.75">
      <c r="A175" s="29"/>
      <c r="B175" s="32"/>
      <c r="C175" s="46"/>
      <c r="D175" s="119"/>
      <c r="E175" s="95"/>
    </row>
    <row r="176" spans="1:5" ht="25.5">
      <c r="A176" s="147" t="s">
        <v>358</v>
      </c>
      <c r="B176" s="147" t="s">
        <v>80</v>
      </c>
      <c r="C176" s="145">
        <f>SUM(C177,C182)</f>
        <v>166980</v>
      </c>
      <c r="D176" s="146"/>
      <c r="E176" s="146"/>
    </row>
    <row r="177" spans="1:5" ht="12.75">
      <c r="A177" s="131">
        <v>31</v>
      </c>
      <c r="B177" s="132" t="s">
        <v>349</v>
      </c>
      <c r="C177" s="130">
        <f>SUM(C178,C180)</f>
        <v>153780</v>
      </c>
      <c r="D177" s="129">
        <f>SUM(C177+(C177*1%))</f>
        <v>155317.8</v>
      </c>
      <c r="E177" s="129">
        <f>SUM(D177+(D177*1.5%))</f>
        <v>157647.56699999998</v>
      </c>
    </row>
    <row r="178" spans="1:5" ht="12.75">
      <c r="A178" s="50">
        <v>311</v>
      </c>
      <c r="B178" s="53" t="s">
        <v>64</v>
      </c>
      <c r="C178" s="52">
        <f>SUM(C179:C179)</f>
        <v>132000</v>
      </c>
      <c r="D178" s="93"/>
      <c r="E178" s="93"/>
    </row>
    <row r="179" spans="1:5" ht="12.75">
      <c r="A179" s="29">
        <v>31111</v>
      </c>
      <c r="B179" s="32" t="s">
        <v>359</v>
      </c>
      <c r="C179" s="33">
        <v>132000</v>
      </c>
      <c r="D179" s="95"/>
      <c r="E179" s="95"/>
    </row>
    <row r="180" spans="1:5" ht="12.75">
      <c r="A180" s="50">
        <v>313</v>
      </c>
      <c r="B180" s="53" t="s">
        <v>38</v>
      </c>
      <c r="C180" s="52">
        <f>SUM(C181:C181)</f>
        <v>21780</v>
      </c>
      <c r="D180" s="93"/>
      <c r="E180" s="93"/>
    </row>
    <row r="181" spans="1:5" ht="25.5">
      <c r="A181" s="29">
        <v>31321</v>
      </c>
      <c r="B181" s="32" t="s">
        <v>360</v>
      </c>
      <c r="C181" s="33">
        <v>21780</v>
      </c>
      <c r="D181" s="95"/>
      <c r="E181" s="95"/>
    </row>
    <row r="182" spans="1:5" ht="12.75">
      <c r="A182" s="131">
        <v>32</v>
      </c>
      <c r="B182" s="125" t="s">
        <v>347</v>
      </c>
      <c r="C182" s="130">
        <f>SUM(C183)</f>
        <v>13200</v>
      </c>
      <c r="D182" s="129">
        <f>SUM(C182+(C182*1%))</f>
        <v>13332</v>
      </c>
      <c r="E182" s="129">
        <f>SUM(D182+(D182*1.5%))</f>
        <v>13531.98</v>
      </c>
    </row>
    <row r="183" spans="1:5" ht="12.75">
      <c r="A183" s="50">
        <v>321</v>
      </c>
      <c r="B183" s="53" t="s">
        <v>19</v>
      </c>
      <c r="C183" s="52">
        <f>SUM(C184)</f>
        <v>13200</v>
      </c>
      <c r="D183" s="93"/>
      <c r="E183" s="93"/>
    </row>
    <row r="184" spans="1:5" ht="12.75">
      <c r="A184" s="29">
        <v>32121</v>
      </c>
      <c r="B184" s="32" t="s">
        <v>361</v>
      </c>
      <c r="C184" s="46">
        <v>13200</v>
      </c>
      <c r="D184" s="95"/>
      <c r="E184" s="95"/>
    </row>
    <row r="185" spans="1:5" ht="12.75">
      <c r="A185" s="29"/>
      <c r="B185" s="32"/>
      <c r="C185" s="46"/>
      <c r="D185" s="119"/>
      <c r="E185" s="95"/>
    </row>
    <row r="186" spans="1:5" ht="12.75">
      <c r="A186" s="260"/>
      <c r="B186" s="261"/>
      <c r="C186" s="262"/>
      <c r="D186" s="263"/>
      <c r="E186" s="263"/>
    </row>
    <row r="187" spans="1:5" ht="35.25" customHeight="1">
      <c r="A187" s="172" t="s">
        <v>17</v>
      </c>
      <c r="B187" s="216" t="s">
        <v>18</v>
      </c>
      <c r="C187" s="14">
        <f>SUM(C189,C251,C267)</f>
        <v>641825</v>
      </c>
      <c r="D187" s="173"/>
      <c r="E187" s="174"/>
    </row>
    <row r="188" spans="1:5" ht="35.25" customHeight="1">
      <c r="A188" s="178"/>
      <c r="B188" s="217"/>
      <c r="C188" s="179"/>
      <c r="D188" s="180"/>
      <c r="E188" s="181"/>
    </row>
    <row r="189" spans="1:5" ht="35.25" customHeight="1">
      <c r="A189" s="35" t="s">
        <v>13</v>
      </c>
      <c r="B189" s="36" t="s">
        <v>5</v>
      </c>
      <c r="C189" s="37">
        <f>SUM(C190,C239)</f>
        <v>527360</v>
      </c>
      <c r="D189" s="100"/>
      <c r="E189" s="100"/>
    </row>
    <row r="190" spans="1:5" ht="25.5">
      <c r="A190" s="143" t="s">
        <v>119</v>
      </c>
      <c r="B190" s="144" t="s">
        <v>6</v>
      </c>
      <c r="C190" s="145">
        <f>SUM(C191,C233)</f>
        <v>134488</v>
      </c>
      <c r="D190" s="146"/>
      <c r="E190" s="146"/>
    </row>
    <row r="191" spans="1:5" ht="12.75">
      <c r="A191" s="127">
        <v>32</v>
      </c>
      <c r="B191" s="125" t="s">
        <v>347</v>
      </c>
      <c r="C191" s="128">
        <f>SUM(C192,C200,C211,C226)</f>
        <v>126488</v>
      </c>
      <c r="D191" s="129">
        <f>SUM(C191+(C191*1%))</f>
        <v>127752.88</v>
      </c>
      <c r="E191" s="129">
        <f>SUM(D191+(D191*1.5%))</f>
        <v>129669.1732</v>
      </c>
    </row>
    <row r="192" spans="1:5" ht="12.75">
      <c r="A192" s="49">
        <v>321</v>
      </c>
      <c r="B192" s="208" t="s">
        <v>19</v>
      </c>
      <c r="C192" s="48">
        <f>SUM(C193:C199)</f>
        <v>13400</v>
      </c>
      <c r="D192" s="93"/>
      <c r="E192" s="93"/>
    </row>
    <row r="193" spans="1:5" ht="12.75">
      <c r="A193" s="26">
        <v>32111</v>
      </c>
      <c r="B193" s="211" t="s">
        <v>151</v>
      </c>
      <c r="C193" s="12">
        <v>3300</v>
      </c>
      <c r="D193" s="95"/>
      <c r="E193" s="95"/>
    </row>
    <row r="194" spans="1:5" ht="12.75">
      <c r="A194" s="26">
        <v>32112</v>
      </c>
      <c r="B194" s="211" t="s">
        <v>231</v>
      </c>
      <c r="C194" s="12">
        <v>100</v>
      </c>
      <c r="D194" s="95"/>
      <c r="E194" s="95"/>
    </row>
    <row r="195" spans="1:5" ht="12.75">
      <c r="A195" s="26">
        <v>32113</v>
      </c>
      <c r="B195" s="211" t="s">
        <v>232</v>
      </c>
      <c r="C195" s="12">
        <v>4000</v>
      </c>
      <c r="D195" s="95"/>
      <c r="E195" s="95"/>
    </row>
    <row r="196" spans="1:5" ht="12.75">
      <c r="A196" s="26">
        <v>32115</v>
      </c>
      <c r="B196" s="211" t="s">
        <v>233</v>
      </c>
      <c r="C196" s="12">
        <v>4300</v>
      </c>
      <c r="D196" s="95"/>
      <c r="E196" s="95"/>
    </row>
    <row r="197" spans="1:5" ht="12.75">
      <c r="A197" s="26">
        <v>32119</v>
      </c>
      <c r="B197" s="211" t="s">
        <v>234</v>
      </c>
      <c r="C197" s="12">
        <v>100</v>
      </c>
      <c r="D197" s="95"/>
      <c r="E197" s="95"/>
    </row>
    <row r="198" spans="1:5" ht="12.75">
      <c r="A198" s="26">
        <v>32131</v>
      </c>
      <c r="B198" s="211" t="s">
        <v>235</v>
      </c>
      <c r="C198" s="12">
        <v>1500</v>
      </c>
      <c r="D198" s="95"/>
      <c r="E198" s="95"/>
    </row>
    <row r="199" spans="1:5" ht="25.5">
      <c r="A199" s="26">
        <v>32141</v>
      </c>
      <c r="B199" s="211" t="s">
        <v>236</v>
      </c>
      <c r="C199" s="12">
        <v>100</v>
      </c>
      <c r="D199" s="95"/>
      <c r="E199" s="95"/>
    </row>
    <row r="200" spans="1:5" ht="12.75">
      <c r="A200" s="49">
        <v>322</v>
      </c>
      <c r="B200" s="208" t="s">
        <v>20</v>
      </c>
      <c r="C200" s="48">
        <f>SUM(C201:C210)</f>
        <v>31881</v>
      </c>
      <c r="D200" s="93"/>
      <c r="E200" s="93"/>
    </row>
    <row r="201" spans="1:5" ht="12.75">
      <c r="A201" s="26">
        <v>32211</v>
      </c>
      <c r="B201" s="211" t="s">
        <v>237</v>
      </c>
      <c r="C201" s="12">
        <v>11600</v>
      </c>
      <c r="D201" s="95"/>
      <c r="E201" s="95"/>
    </row>
    <row r="202" spans="1:5" ht="12.75">
      <c r="A202" s="26">
        <v>32212</v>
      </c>
      <c r="B202" s="211" t="s">
        <v>238</v>
      </c>
      <c r="C202" s="12">
        <v>1500</v>
      </c>
      <c r="D202" s="95"/>
      <c r="E202" s="95"/>
    </row>
    <row r="203" spans="1:5" ht="12.75">
      <c r="A203" s="26">
        <v>32214</v>
      </c>
      <c r="B203" s="211" t="s">
        <v>239</v>
      </c>
      <c r="C203" s="12">
        <v>4800</v>
      </c>
      <c r="D203" s="95"/>
      <c r="E203" s="95"/>
    </row>
    <row r="204" spans="1:5" ht="12.75">
      <c r="A204" s="26">
        <v>32216</v>
      </c>
      <c r="B204" s="211" t="s">
        <v>240</v>
      </c>
      <c r="C204" s="12">
        <v>5000</v>
      </c>
      <c r="D204" s="95"/>
      <c r="E204" s="95"/>
    </row>
    <row r="205" spans="1:5" ht="25.5">
      <c r="A205" s="26">
        <v>32219</v>
      </c>
      <c r="B205" s="211" t="s">
        <v>241</v>
      </c>
      <c r="C205" s="12">
        <v>650</v>
      </c>
      <c r="D205" s="95"/>
      <c r="E205" s="95"/>
    </row>
    <row r="206" spans="1:5" ht="12.75">
      <c r="A206" s="26">
        <v>32234</v>
      </c>
      <c r="B206" s="211" t="s">
        <v>242</v>
      </c>
      <c r="C206" s="12">
        <v>450</v>
      </c>
      <c r="D206" s="95"/>
      <c r="E206" s="95"/>
    </row>
    <row r="207" spans="1:5" ht="12.75">
      <c r="A207" s="26">
        <v>32241</v>
      </c>
      <c r="B207" s="211" t="s">
        <v>243</v>
      </c>
      <c r="C207" s="12">
        <v>890</v>
      </c>
      <c r="D207" s="95"/>
      <c r="E207" s="95"/>
    </row>
    <row r="208" spans="1:5" ht="12.75">
      <c r="A208" s="26">
        <v>32242</v>
      </c>
      <c r="B208" s="211" t="s">
        <v>244</v>
      </c>
      <c r="C208" s="12">
        <v>5391</v>
      </c>
      <c r="D208" s="95"/>
      <c r="E208" s="95"/>
    </row>
    <row r="209" spans="1:5" ht="12.75">
      <c r="A209" s="26">
        <v>32251</v>
      </c>
      <c r="B209" s="211" t="s">
        <v>162</v>
      </c>
      <c r="C209" s="12">
        <v>600</v>
      </c>
      <c r="D209" s="95"/>
      <c r="E209" s="95"/>
    </row>
    <row r="210" spans="1:5" ht="12.75">
      <c r="A210" s="26">
        <v>32271</v>
      </c>
      <c r="B210" s="211" t="s">
        <v>191</v>
      </c>
      <c r="C210" s="12">
        <v>1000</v>
      </c>
      <c r="D210" s="95"/>
      <c r="E210" s="95"/>
    </row>
    <row r="211" spans="1:5" ht="12.75">
      <c r="A211" s="49">
        <v>323</v>
      </c>
      <c r="B211" s="208" t="s">
        <v>21</v>
      </c>
      <c r="C211" s="48">
        <f>SUM(C212:C225)</f>
        <v>74807</v>
      </c>
      <c r="D211" s="93"/>
      <c r="E211" s="93"/>
    </row>
    <row r="212" spans="1:5" ht="12.75">
      <c r="A212" s="26">
        <v>32311</v>
      </c>
      <c r="B212" s="211" t="s">
        <v>245</v>
      </c>
      <c r="C212" s="12">
        <v>10557</v>
      </c>
      <c r="D212" s="95"/>
      <c r="E212" s="95"/>
    </row>
    <row r="213" spans="1:5" ht="12.75">
      <c r="A213" s="26">
        <v>32313</v>
      </c>
      <c r="B213" s="211" t="s">
        <v>164</v>
      </c>
      <c r="C213" s="12">
        <v>1550</v>
      </c>
      <c r="D213" s="95"/>
      <c r="E213" s="95"/>
    </row>
    <row r="214" spans="1:5" ht="12.75">
      <c r="A214" s="26">
        <v>32319</v>
      </c>
      <c r="B214" s="211" t="s">
        <v>246</v>
      </c>
      <c r="C214" s="12">
        <v>200</v>
      </c>
      <c r="D214" s="95"/>
      <c r="E214" s="95"/>
    </row>
    <row r="215" spans="1:5" ht="12.75">
      <c r="A215" s="26">
        <v>32321</v>
      </c>
      <c r="B215" s="211" t="s">
        <v>166</v>
      </c>
      <c r="C215" s="12">
        <v>1600</v>
      </c>
      <c r="D215" s="95"/>
      <c r="E215" s="95"/>
    </row>
    <row r="216" spans="1:5" ht="12.75">
      <c r="A216" s="26">
        <v>32322</v>
      </c>
      <c r="B216" s="211" t="s">
        <v>167</v>
      </c>
      <c r="C216" s="12">
        <v>6420</v>
      </c>
      <c r="D216" s="95"/>
      <c r="E216" s="95"/>
    </row>
    <row r="217" spans="1:5" ht="12.75">
      <c r="A217" s="26">
        <v>32332</v>
      </c>
      <c r="B217" s="211" t="s">
        <v>247</v>
      </c>
      <c r="C217" s="12">
        <v>200</v>
      </c>
      <c r="D217" s="95"/>
      <c r="E217" s="95"/>
    </row>
    <row r="218" spans="1:5" ht="12.75">
      <c r="A218" s="26">
        <v>32341</v>
      </c>
      <c r="B218" s="211" t="s">
        <v>248</v>
      </c>
      <c r="C218" s="12">
        <v>12000</v>
      </c>
      <c r="D218" s="95"/>
      <c r="E218" s="95"/>
    </row>
    <row r="219" spans="1:5" ht="12.75">
      <c r="A219" s="26">
        <v>32342</v>
      </c>
      <c r="B219" s="211" t="s">
        <v>249</v>
      </c>
      <c r="C219" s="12">
        <v>11080</v>
      </c>
      <c r="D219" s="95"/>
      <c r="E219" s="95"/>
    </row>
    <row r="220" spans="1:5" ht="12.75">
      <c r="A220" s="26">
        <v>32343</v>
      </c>
      <c r="B220" s="211" t="s">
        <v>250</v>
      </c>
      <c r="C220" s="12">
        <v>750</v>
      </c>
      <c r="D220" s="95"/>
      <c r="E220" s="95"/>
    </row>
    <row r="221" spans="1:5" ht="12.75">
      <c r="A221" s="26">
        <v>32349</v>
      </c>
      <c r="B221" s="211" t="s">
        <v>251</v>
      </c>
      <c r="C221" s="12">
        <v>6750</v>
      </c>
      <c r="D221" s="95"/>
      <c r="E221" s="95"/>
    </row>
    <row r="222" spans="1:5" ht="12.75">
      <c r="A222" s="26">
        <v>32353</v>
      </c>
      <c r="B222" s="211" t="s">
        <v>307</v>
      </c>
      <c r="C222" s="12">
        <v>9000</v>
      </c>
      <c r="D222" s="95"/>
      <c r="E222" s="95"/>
    </row>
    <row r="223" spans="1:5" ht="12.75">
      <c r="A223" s="26">
        <v>32389</v>
      </c>
      <c r="B223" s="211" t="s">
        <v>306</v>
      </c>
      <c r="C223" s="12">
        <v>9500</v>
      </c>
      <c r="D223" s="95"/>
      <c r="E223" s="95"/>
    </row>
    <row r="224" spans="1:5" ht="12.75">
      <c r="A224" s="26">
        <v>32391</v>
      </c>
      <c r="B224" s="211" t="s">
        <v>178</v>
      </c>
      <c r="C224" s="12">
        <v>200</v>
      </c>
      <c r="D224" s="95"/>
      <c r="E224" s="95"/>
    </row>
    <row r="225" spans="1:5" ht="12.75">
      <c r="A225" s="26">
        <v>32396</v>
      </c>
      <c r="B225" s="211" t="s">
        <v>252</v>
      </c>
      <c r="C225" s="12">
        <v>5000</v>
      </c>
      <c r="D225" s="95"/>
      <c r="E225" s="95"/>
    </row>
    <row r="226" spans="1:5" ht="12.75">
      <c r="A226" s="49">
        <v>329</v>
      </c>
      <c r="B226" s="208" t="s">
        <v>22</v>
      </c>
      <c r="C226" s="48">
        <f>SUM(C227:C232)</f>
        <v>6400</v>
      </c>
      <c r="D226" s="93"/>
      <c r="E226" s="93"/>
    </row>
    <row r="227" spans="1:5" ht="12.75">
      <c r="A227" s="26">
        <v>32931</v>
      </c>
      <c r="B227" s="211" t="s">
        <v>170</v>
      </c>
      <c r="C227" s="12">
        <v>100</v>
      </c>
      <c r="D227" s="95"/>
      <c r="E227" s="95"/>
    </row>
    <row r="228" spans="1:5" ht="12.75">
      <c r="A228" s="26">
        <v>32941</v>
      </c>
      <c r="B228" s="211" t="s">
        <v>253</v>
      </c>
      <c r="C228" s="12">
        <v>1500</v>
      </c>
      <c r="D228" s="95"/>
      <c r="E228" s="95"/>
    </row>
    <row r="229" spans="1:5" ht="12.75">
      <c r="A229" s="26">
        <v>32953</v>
      </c>
      <c r="B229" s="211" t="s">
        <v>254</v>
      </c>
      <c r="C229" s="12">
        <v>3000</v>
      </c>
      <c r="D229" s="95"/>
      <c r="E229" s="95"/>
    </row>
    <row r="230" spans="1:5" ht="12.75">
      <c r="A230" s="26">
        <v>32954</v>
      </c>
      <c r="B230" s="211" t="s">
        <v>255</v>
      </c>
      <c r="C230" s="12">
        <v>200</v>
      </c>
      <c r="D230" s="95"/>
      <c r="E230" s="95"/>
    </row>
    <row r="231" spans="1:5" ht="12.75">
      <c r="A231" s="26">
        <v>32959</v>
      </c>
      <c r="B231" s="211" t="s">
        <v>365</v>
      </c>
      <c r="C231" s="12">
        <v>0</v>
      </c>
      <c r="D231" s="95"/>
      <c r="E231" s="95"/>
    </row>
    <row r="232" spans="1:5" ht="12.75">
      <c r="A232" s="26">
        <v>32999</v>
      </c>
      <c r="B232" s="211" t="s">
        <v>338</v>
      </c>
      <c r="C232" s="12">
        <v>1600</v>
      </c>
      <c r="D232" s="95"/>
      <c r="E232" s="95"/>
    </row>
    <row r="233" spans="1:5" ht="12.75">
      <c r="A233" s="127">
        <v>34</v>
      </c>
      <c r="B233" s="213" t="s">
        <v>348</v>
      </c>
      <c r="C233" s="128">
        <f>SUM(C234)</f>
        <v>8000</v>
      </c>
      <c r="D233" s="129">
        <f>SUM(C233+(C233*1%))</f>
        <v>8080</v>
      </c>
      <c r="E233" s="129">
        <f>SUM(D233+(D233*1.5%))</f>
        <v>8201.2</v>
      </c>
    </row>
    <row r="234" spans="1:5" ht="12.75">
      <c r="A234" s="49">
        <v>343</v>
      </c>
      <c r="B234" s="208" t="s">
        <v>23</v>
      </c>
      <c r="C234" s="48">
        <f>SUM(C235:C235)</f>
        <v>8000</v>
      </c>
      <c r="D234" s="93"/>
      <c r="E234" s="93"/>
    </row>
    <row r="235" spans="1:5" ht="12.75">
      <c r="A235" s="26">
        <v>34312</v>
      </c>
      <c r="B235" s="211" t="s">
        <v>256</v>
      </c>
      <c r="C235" s="12">
        <v>8000</v>
      </c>
      <c r="D235" s="95"/>
      <c r="E235" s="95"/>
    </row>
    <row r="236" spans="1:5" ht="12.75">
      <c r="A236" s="26"/>
      <c r="B236" s="211"/>
      <c r="C236" s="12"/>
      <c r="D236" s="95"/>
      <c r="E236" s="95"/>
    </row>
    <row r="237" spans="1:5" ht="12.75">
      <c r="A237" s="26"/>
      <c r="B237" s="211"/>
      <c r="C237" s="12"/>
      <c r="D237" s="95"/>
      <c r="E237" s="95"/>
    </row>
    <row r="238" spans="1:5" ht="12.75">
      <c r="A238" s="26"/>
      <c r="B238" s="211"/>
      <c r="C238" s="12"/>
      <c r="D238" s="95"/>
      <c r="E238" s="95"/>
    </row>
    <row r="239" spans="1:5" ht="25.5">
      <c r="A239" s="143" t="s">
        <v>24</v>
      </c>
      <c r="B239" s="144" t="s">
        <v>8</v>
      </c>
      <c r="C239" s="145">
        <f>SUM(C241)</f>
        <v>392872</v>
      </c>
      <c r="D239" s="176"/>
      <c r="E239" s="176"/>
    </row>
    <row r="240" spans="1:5" ht="12.75">
      <c r="A240" s="26"/>
      <c r="B240" s="211"/>
      <c r="C240" s="12"/>
      <c r="D240" s="95"/>
      <c r="E240" s="95"/>
    </row>
    <row r="241" spans="1:5" ht="12.75">
      <c r="A241" s="131">
        <v>32</v>
      </c>
      <c r="B241" s="125" t="s">
        <v>347</v>
      </c>
      <c r="C241" s="130">
        <f>SUM(C242,C246,C248)</f>
        <v>392872</v>
      </c>
      <c r="D241" s="129">
        <f>SUM(C241+(C241*1%))</f>
        <v>396800.72</v>
      </c>
      <c r="E241" s="129">
        <f>SUM(D241+(D241*1.5%))</f>
        <v>402752.73079999996</v>
      </c>
    </row>
    <row r="242" spans="1:5" ht="12.75">
      <c r="A242" s="50">
        <v>322</v>
      </c>
      <c r="B242" s="51" t="s">
        <v>20</v>
      </c>
      <c r="C242" s="52">
        <f>SUM(C243:C245)</f>
        <v>173500</v>
      </c>
      <c r="D242" s="93"/>
      <c r="E242" s="93"/>
    </row>
    <row r="243" spans="1:5" ht="12.75">
      <c r="A243" s="29">
        <v>32219</v>
      </c>
      <c r="B243" s="30" t="s">
        <v>146</v>
      </c>
      <c r="C243" s="31">
        <v>3350</v>
      </c>
      <c r="D243" s="101"/>
      <c r="E243" s="101"/>
    </row>
    <row r="244" spans="1:5" ht="12.75">
      <c r="A244" s="29">
        <v>32231</v>
      </c>
      <c r="B244" s="30" t="s">
        <v>147</v>
      </c>
      <c r="C244" s="31">
        <v>46200</v>
      </c>
      <c r="D244" s="101"/>
      <c r="E244" s="101"/>
    </row>
    <row r="245" spans="1:5" ht="12.75">
      <c r="A245" s="29">
        <v>32233</v>
      </c>
      <c r="B245" s="30" t="s">
        <v>145</v>
      </c>
      <c r="C245" s="31">
        <v>123950</v>
      </c>
      <c r="D245" s="101"/>
      <c r="E245" s="101"/>
    </row>
    <row r="246" spans="1:5" ht="12.75">
      <c r="A246" s="50">
        <v>323</v>
      </c>
      <c r="B246" s="51" t="s">
        <v>21</v>
      </c>
      <c r="C246" s="52">
        <f>SUM(C247)</f>
        <v>10000</v>
      </c>
      <c r="D246" s="93"/>
      <c r="E246" s="93"/>
    </row>
    <row r="247" spans="1:5" ht="12.75">
      <c r="A247" s="29">
        <v>32361</v>
      </c>
      <c r="B247" s="30" t="s">
        <v>148</v>
      </c>
      <c r="C247" s="31">
        <v>10000</v>
      </c>
      <c r="D247" s="101"/>
      <c r="E247" s="101"/>
    </row>
    <row r="248" spans="1:5" ht="23.25" customHeight="1">
      <c r="A248" s="50">
        <v>323</v>
      </c>
      <c r="B248" s="51" t="s">
        <v>150</v>
      </c>
      <c r="C248" s="52">
        <f>SUM(C249)</f>
        <v>209372</v>
      </c>
      <c r="D248" s="93"/>
      <c r="E248" s="93"/>
    </row>
    <row r="249" spans="1:5" ht="12.75">
      <c r="A249" s="29">
        <v>32319</v>
      </c>
      <c r="B249" s="30" t="s">
        <v>149</v>
      </c>
      <c r="C249" s="31">
        <v>209372</v>
      </c>
      <c r="D249" s="101"/>
      <c r="E249" s="101"/>
    </row>
    <row r="250" spans="1:5" ht="12.75">
      <c r="A250" s="29"/>
      <c r="B250" s="30"/>
      <c r="C250" s="31"/>
      <c r="D250" s="101"/>
      <c r="E250" s="101"/>
    </row>
    <row r="251" spans="1:5" ht="12.75">
      <c r="A251" s="171" t="s">
        <v>67</v>
      </c>
      <c r="B251" s="36" t="s">
        <v>355</v>
      </c>
      <c r="C251" s="37">
        <f>SUM(C252)</f>
        <v>48500</v>
      </c>
      <c r="D251" s="189"/>
      <c r="E251" s="189"/>
    </row>
    <row r="252" spans="1:5" ht="25.5">
      <c r="A252" s="143" t="s">
        <v>69</v>
      </c>
      <c r="B252" s="144" t="s">
        <v>70</v>
      </c>
      <c r="C252" s="149">
        <f>SUM(C253,C258)</f>
        <v>48500</v>
      </c>
      <c r="D252" s="150"/>
      <c r="E252" s="151"/>
    </row>
    <row r="253" spans="1:5" ht="12.75">
      <c r="A253" s="124">
        <v>32</v>
      </c>
      <c r="B253" s="125" t="s">
        <v>347</v>
      </c>
      <c r="C253" s="128">
        <f>SUM(C254)</f>
        <v>1500</v>
      </c>
      <c r="D253" s="129">
        <f>SUM(C253+(C253*1%))</f>
        <v>1515</v>
      </c>
      <c r="E253" s="129">
        <f>SUM(D253+(D253*1.5%))</f>
        <v>1537.725</v>
      </c>
    </row>
    <row r="254" spans="1:5" ht="12.75">
      <c r="A254" s="89">
        <v>322</v>
      </c>
      <c r="B254" s="53" t="s">
        <v>20</v>
      </c>
      <c r="C254" s="48">
        <f>SUM(C255:C257)</f>
        <v>1500</v>
      </c>
      <c r="D254" s="93"/>
      <c r="E254" s="93"/>
    </row>
    <row r="255" spans="1:5" ht="25.5">
      <c r="A255" s="88">
        <v>32219</v>
      </c>
      <c r="B255" s="30" t="s">
        <v>309</v>
      </c>
      <c r="C255" s="43">
        <v>500</v>
      </c>
      <c r="D255" s="103"/>
      <c r="E255" s="103"/>
    </row>
    <row r="256" spans="1:5" ht="12.75">
      <c r="A256" s="88">
        <v>32242</v>
      </c>
      <c r="B256" s="30" t="s">
        <v>161</v>
      </c>
      <c r="C256" s="43">
        <v>500</v>
      </c>
      <c r="D256" s="103"/>
      <c r="E256" s="103"/>
    </row>
    <row r="257" spans="1:5" ht="12.75">
      <c r="A257" s="88">
        <v>32251</v>
      </c>
      <c r="B257" s="32" t="s">
        <v>162</v>
      </c>
      <c r="C257" s="43">
        <v>500</v>
      </c>
      <c r="D257" s="103"/>
      <c r="E257" s="103"/>
    </row>
    <row r="258" spans="1:5" ht="25.5">
      <c r="A258" s="124">
        <v>42</v>
      </c>
      <c r="B258" s="133" t="s">
        <v>351</v>
      </c>
      <c r="C258" s="128">
        <f>SUM(C259)</f>
        <v>47000</v>
      </c>
      <c r="D258" s="129">
        <f>SUM(C258+(C258*1%))</f>
        <v>47470</v>
      </c>
      <c r="E258" s="129">
        <f>SUM(D258+(D258*1.5%))</f>
        <v>48182.05</v>
      </c>
    </row>
    <row r="259" spans="1:5" ht="12.75">
      <c r="A259" s="49">
        <v>422</v>
      </c>
      <c r="B259" s="54" t="s">
        <v>71</v>
      </c>
      <c r="C259" s="48">
        <f>SUM(C260:C262)</f>
        <v>47000</v>
      </c>
      <c r="D259" s="93"/>
      <c r="E259" s="93"/>
    </row>
    <row r="260" spans="1:5" ht="12.75">
      <c r="A260" s="26">
        <v>42211</v>
      </c>
      <c r="B260" s="34" t="s">
        <v>221</v>
      </c>
      <c r="C260" s="12">
        <v>20000</v>
      </c>
      <c r="D260" s="95"/>
      <c r="E260" s="95"/>
    </row>
    <row r="261" spans="1:5" ht="12.75">
      <c r="A261" s="26">
        <v>42212</v>
      </c>
      <c r="B261" s="34" t="s">
        <v>222</v>
      </c>
      <c r="C261" s="12">
        <v>27000</v>
      </c>
      <c r="D261" s="95"/>
      <c r="E261" s="95"/>
    </row>
    <row r="262" spans="1:5" ht="12.75">
      <c r="A262" s="29"/>
      <c r="B262" s="30"/>
      <c r="C262" s="31"/>
      <c r="D262" s="101"/>
      <c r="E262" s="101"/>
    </row>
    <row r="263" spans="1:5" ht="12.75">
      <c r="A263" s="29"/>
      <c r="B263" s="30"/>
      <c r="C263" s="31"/>
      <c r="D263" s="101"/>
      <c r="E263" s="101"/>
    </row>
    <row r="264" spans="1:5" ht="12.75">
      <c r="A264" s="29"/>
      <c r="B264" s="30"/>
      <c r="C264" s="31"/>
      <c r="D264" s="101"/>
      <c r="E264" s="101"/>
    </row>
    <row r="265" spans="1:5" ht="12.75">
      <c r="A265" s="29"/>
      <c r="B265" s="30"/>
      <c r="C265" s="31"/>
      <c r="D265" s="101"/>
      <c r="E265" s="101"/>
    </row>
    <row r="266" spans="1:5" ht="12.75">
      <c r="A266" s="29"/>
      <c r="B266" s="30"/>
      <c r="C266" s="31"/>
      <c r="D266" s="101"/>
      <c r="E266" s="101"/>
    </row>
    <row r="267" spans="1:5" ht="33" customHeight="1">
      <c r="A267" s="40" t="s">
        <v>77</v>
      </c>
      <c r="B267" s="41" t="s">
        <v>78</v>
      </c>
      <c r="C267" s="39">
        <f>SUM(C268:C268)</f>
        <v>65965</v>
      </c>
      <c r="D267" s="190"/>
      <c r="E267" s="191"/>
    </row>
    <row r="268" spans="1:5" ht="25.5">
      <c r="A268" s="152" t="s">
        <v>79</v>
      </c>
      <c r="B268" s="152" t="s">
        <v>78</v>
      </c>
      <c r="C268" s="149">
        <f>SUM(C269)</f>
        <v>65965</v>
      </c>
      <c r="D268" s="150"/>
      <c r="E268" s="151"/>
    </row>
    <row r="269" spans="1:5" ht="12.75">
      <c r="A269" s="127">
        <v>32</v>
      </c>
      <c r="B269" s="125" t="s">
        <v>347</v>
      </c>
      <c r="C269" s="128">
        <f>SUM(C270)</f>
        <v>65965</v>
      </c>
      <c r="D269" s="129">
        <f>SUM(C269+(C269*1%))</f>
        <v>66624.65</v>
      </c>
      <c r="E269" s="129">
        <f>SUM(D269+(D269*1.5%))</f>
        <v>67624.01974999999</v>
      </c>
    </row>
    <row r="270" spans="1:5" ht="12.75">
      <c r="A270" s="49">
        <v>323</v>
      </c>
      <c r="B270" s="54" t="s">
        <v>21</v>
      </c>
      <c r="C270" s="48">
        <f>SUM(C271:C273)</f>
        <v>65965</v>
      </c>
      <c r="D270" s="93"/>
      <c r="E270" s="93"/>
    </row>
    <row r="271" spans="1:5" ht="12.75">
      <c r="A271" s="26">
        <v>32321</v>
      </c>
      <c r="B271" s="218" t="s">
        <v>228</v>
      </c>
      <c r="C271" s="175">
        <v>37400</v>
      </c>
      <c r="D271" s="95"/>
      <c r="E271" s="95"/>
    </row>
    <row r="272" spans="1:5" ht="12.75">
      <c r="A272" s="26">
        <v>32322</v>
      </c>
      <c r="B272" s="218" t="s">
        <v>229</v>
      </c>
      <c r="C272" s="175">
        <v>24065</v>
      </c>
      <c r="D272" s="95"/>
      <c r="E272" s="95"/>
    </row>
    <row r="273" spans="1:5" ht="12.75">
      <c r="A273" s="26">
        <v>32329</v>
      </c>
      <c r="B273" s="32" t="s">
        <v>230</v>
      </c>
      <c r="C273" s="175">
        <v>4500</v>
      </c>
      <c r="D273" s="95"/>
      <c r="E273" s="95"/>
    </row>
    <row r="274" spans="1:5" ht="12.75">
      <c r="A274" s="26"/>
      <c r="B274" s="32"/>
      <c r="C274" s="175"/>
      <c r="D274" s="95"/>
      <c r="E274" s="95"/>
    </row>
    <row r="275" spans="1:5" ht="30" customHeight="1">
      <c r="A275" s="29"/>
      <c r="B275" s="30"/>
      <c r="C275" s="31"/>
      <c r="D275" s="101"/>
      <c r="E275" s="101"/>
    </row>
    <row r="276" spans="1:5" ht="40.5" customHeight="1">
      <c r="A276" s="168" t="s">
        <v>25</v>
      </c>
      <c r="B276" s="177" t="s">
        <v>26</v>
      </c>
      <c r="C276" s="28">
        <f>SUM(C277,C323)</f>
        <v>37170</v>
      </c>
      <c r="D276" s="170"/>
      <c r="E276" s="170"/>
    </row>
    <row r="277" spans="1:5" ht="25.5">
      <c r="A277" s="35" t="s">
        <v>13</v>
      </c>
      <c r="B277" s="36" t="s">
        <v>5</v>
      </c>
      <c r="C277" s="37">
        <f>SUM(C278)</f>
        <v>27670</v>
      </c>
      <c r="D277" s="100"/>
      <c r="E277" s="100"/>
    </row>
    <row r="278" spans="1:5" ht="25.5">
      <c r="A278" s="143" t="s">
        <v>24</v>
      </c>
      <c r="B278" s="144" t="s">
        <v>8</v>
      </c>
      <c r="C278" s="145">
        <f>SUM(C279,C319)</f>
        <v>27670</v>
      </c>
      <c r="D278" s="146"/>
      <c r="E278" s="146"/>
    </row>
    <row r="279" spans="1:5" ht="12.75">
      <c r="A279" s="131">
        <v>32</v>
      </c>
      <c r="B279" s="125" t="s">
        <v>347</v>
      </c>
      <c r="C279" s="130">
        <f>SUM(C280,C290,C297,C301,C303,C313,C315)</f>
        <v>27570</v>
      </c>
      <c r="D279" s="129">
        <f>SUM(C279+(C279*1%))</f>
        <v>27845.7</v>
      </c>
      <c r="E279" s="129">
        <f>SUM(D279+(D279*1.5%))</f>
        <v>28263.3855</v>
      </c>
    </row>
    <row r="280" spans="1:5" ht="12.75">
      <c r="A280" s="50">
        <v>321</v>
      </c>
      <c r="B280" s="53" t="s">
        <v>19</v>
      </c>
      <c r="C280" s="52">
        <f>SUM(C281:C284)</f>
        <v>5000</v>
      </c>
      <c r="D280" s="93"/>
      <c r="E280" s="93"/>
    </row>
    <row r="281" spans="1:5" ht="12.75">
      <c r="A281" s="29">
        <v>32111</v>
      </c>
      <c r="B281" s="32" t="s">
        <v>151</v>
      </c>
      <c r="C281" s="33">
        <v>940</v>
      </c>
      <c r="D281" s="95"/>
      <c r="E281" s="95"/>
    </row>
    <row r="282" spans="1:5" ht="12.75">
      <c r="A282" s="29">
        <v>32113</v>
      </c>
      <c r="B282" s="32" t="s">
        <v>152</v>
      </c>
      <c r="C282" s="33">
        <v>600</v>
      </c>
      <c r="D282" s="95"/>
      <c r="E282" s="95"/>
    </row>
    <row r="283" spans="1:5" ht="12.75">
      <c r="A283" s="29">
        <v>32115</v>
      </c>
      <c r="B283" s="32" t="s">
        <v>153</v>
      </c>
      <c r="C283" s="33">
        <v>2400</v>
      </c>
      <c r="D283" s="95"/>
      <c r="E283" s="95"/>
    </row>
    <row r="284" spans="1:5" ht="12.75">
      <c r="A284" s="29">
        <v>32131</v>
      </c>
      <c r="B284" s="32" t="s">
        <v>154</v>
      </c>
      <c r="C284" s="33">
        <v>1060</v>
      </c>
      <c r="D284" s="95"/>
      <c r="E284" s="95"/>
    </row>
    <row r="285" spans="1:5" ht="12.75">
      <c r="A285" s="122"/>
      <c r="B285" s="123"/>
      <c r="C285" s="31">
        <f>SUM(C286:C289)</f>
        <v>0</v>
      </c>
      <c r="D285" s="97"/>
      <c r="E285" s="97"/>
    </row>
    <row r="286" spans="1:5" ht="12.75">
      <c r="A286" s="29">
        <v>32111</v>
      </c>
      <c r="B286" s="32" t="s">
        <v>264</v>
      </c>
      <c r="C286" s="33">
        <v>0</v>
      </c>
      <c r="D286" s="95"/>
      <c r="E286" s="95"/>
    </row>
    <row r="287" spans="1:5" ht="12.75">
      <c r="A287" s="29">
        <v>32111</v>
      </c>
      <c r="B287" s="32" t="s">
        <v>155</v>
      </c>
      <c r="C287" s="33">
        <v>0</v>
      </c>
      <c r="D287" s="95"/>
      <c r="E287" s="95"/>
    </row>
    <row r="288" spans="1:5" ht="12.75">
      <c r="A288" s="29">
        <v>32115</v>
      </c>
      <c r="B288" s="32" t="s">
        <v>265</v>
      </c>
      <c r="C288" s="33">
        <v>0</v>
      </c>
      <c r="D288" s="95"/>
      <c r="E288" s="95"/>
    </row>
    <row r="289" spans="1:5" ht="12.75">
      <c r="A289" s="29">
        <v>32115</v>
      </c>
      <c r="B289" s="32" t="s">
        <v>156</v>
      </c>
      <c r="C289" s="33">
        <v>0</v>
      </c>
      <c r="D289" s="95"/>
      <c r="E289" s="95"/>
    </row>
    <row r="290" spans="1:5" ht="12.75">
      <c r="A290" s="50">
        <v>322</v>
      </c>
      <c r="B290" s="53" t="s">
        <v>28</v>
      </c>
      <c r="C290" s="52">
        <f>SUM(C291:C296)</f>
        <v>4900</v>
      </c>
      <c r="D290" s="93"/>
      <c r="E290" s="93"/>
    </row>
    <row r="291" spans="1:5" ht="12.75">
      <c r="A291" s="29">
        <v>32211</v>
      </c>
      <c r="B291" s="32" t="s">
        <v>157</v>
      </c>
      <c r="C291" s="33">
        <v>400</v>
      </c>
      <c r="D291" s="95"/>
      <c r="E291" s="95"/>
    </row>
    <row r="292" spans="1:5" ht="12.75">
      <c r="A292" s="29">
        <v>32219</v>
      </c>
      <c r="B292" s="32" t="s">
        <v>158</v>
      </c>
      <c r="C292" s="33">
        <v>1000</v>
      </c>
      <c r="D292" s="95"/>
      <c r="E292" s="95"/>
    </row>
    <row r="293" spans="1:5" ht="12.75">
      <c r="A293" s="29">
        <v>32224</v>
      </c>
      <c r="B293" s="32" t="s">
        <v>159</v>
      </c>
      <c r="C293" s="33">
        <v>500</v>
      </c>
      <c r="D293" s="95"/>
      <c r="E293" s="95"/>
    </row>
    <row r="294" spans="1:5" ht="12.75">
      <c r="A294" s="29">
        <v>32241</v>
      </c>
      <c r="B294" s="32" t="s">
        <v>160</v>
      </c>
      <c r="C294" s="33">
        <v>500</v>
      </c>
      <c r="D294" s="95"/>
      <c r="E294" s="95"/>
    </row>
    <row r="295" spans="1:5" ht="12.75">
      <c r="A295" s="29">
        <v>32242</v>
      </c>
      <c r="B295" s="32" t="s">
        <v>161</v>
      </c>
      <c r="C295" s="33">
        <v>500</v>
      </c>
      <c r="D295" s="95"/>
      <c r="E295" s="95"/>
    </row>
    <row r="296" spans="1:5" ht="12.75">
      <c r="A296" s="29">
        <v>32251</v>
      </c>
      <c r="B296" s="32" t="s">
        <v>162</v>
      </c>
      <c r="C296" s="33">
        <v>2000</v>
      </c>
      <c r="D296" s="95"/>
      <c r="E296" s="95"/>
    </row>
    <row r="297" spans="1:5" ht="29.25" customHeight="1">
      <c r="A297" s="50">
        <v>322</v>
      </c>
      <c r="B297" s="53" t="s">
        <v>27</v>
      </c>
      <c r="C297" s="52">
        <f>SUM(C298)</f>
        <v>500</v>
      </c>
      <c r="D297" s="93"/>
      <c r="E297" s="93"/>
    </row>
    <row r="298" spans="1:5" ht="12.75">
      <c r="A298" s="29">
        <v>32216</v>
      </c>
      <c r="B298" s="32" t="s">
        <v>163</v>
      </c>
      <c r="C298" s="33">
        <v>500</v>
      </c>
      <c r="D298" s="95"/>
      <c r="E298" s="95"/>
    </row>
    <row r="299" spans="1:5" ht="12.75">
      <c r="A299" s="122"/>
      <c r="B299" s="123"/>
      <c r="C299" s="31">
        <f>SUM(C300)</f>
        <v>0</v>
      </c>
      <c r="D299" s="97"/>
      <c r="E299" s="97"/>
    </row>
    <row r="300" spans="1:5" ht="12.75">
      <c r="A300" s="29">
        <v>32224</v>
      </c>
      <c r="B300" s="32" t="s">
        <v>203</v>
      </c>
      <c r="C300" s="33">
        <v>0</v>
      </c>
      <c r="D300" s="95"/>
      <c r="E300" s="95"/>
    </row>
    <row r="301" spans="1:5" ht="25.5">
      <c r="A301" s="50">
        <v>323</v>
      </c>
      <c r="B301" s="53" t="s">
        <v>29</v>
      </c>
      <c r="C301" s="52">
        <f>SUM(C302)</f>
        <v>1170</v>
      </c>
      <c r="D301" s="93"/>
      <c r="E301" s="93"/>
    </row>
    <row r="302" spans="1:5" ht="12.75">
      <c r="A302" s="29">
        <v>32347</v>
      </c>
      <c r="B302" s="32" t="s">
        <v>124</v>
      </c>
      <c r="C302" s="33">
        <v>1170</v>
      </c>
      <c r="D302" s="95"/>
      <c r="E302" s="95"/>
    </row>
    <row r="303" spans="1:5" ht="12.75">
      <c r="A303" s="50">
        <v>323</v>
      </c>
      <c r="B303" s="53" t="s">
        <v>21</v>
      </c>
      <c r="C303" s="52">
        <f>SUM(C305:C309)</f>
        <v>11786</v>
      </c>
      <c r="D303" s="93"/>
      <c r="E303" s="93"/>
    </row>
    <row r="304" spans="1:5" ht="12.75">
      <c r="A304" s="122">
        <v>32311</v>
      </c>
      <c r="B304" s="123" t="s">
        <v>245</v>
      </c>
      <c r="C304" s="31">
        <v>0</v>
      </c>
      <c r="D304" s="97"/>
      <c r="E304" s="97"/>
    </row>
    <row r="305" spans="1:5" ht="12.75">
      <c r="A305" s="29">
        <v>32313</v>
      </c>
      <c r="B305" s="32" t="s">
        <v>164</v>
      </c>
      <c r="C305" s="33">
        <v>100</v>
      </c>
      <c r="D305" s="95"/>
      <c r="E305" s="95"/>
    </row>
    <row r="306" spans="1:5" ht="12.75">
      <c r="A306" s="29">
        <v>32319</v>
      </c>
      <c r="B306" s="32" t="s">
        <v>165</v>
      </c>
      <c r="C306" s="33">
        <v>3086</v>
      </c>
      <c r="D306" s="95"/>
      <c r="E306" s="95"/>
    </row>
    <row r="307" spans="1:5" ht="12.75">
      <c r="A307" s="29">
        <v>32321</v>
      </c>
      <c r="B307" s="32" t="s">
        <v>166</v>
      </c>
      <c r="C307" s="33">
        <v>2000</v>
      </c>
      <c r="D307" s="95"/>
      <c r="E307" s="95"/>
    </row>
    <row r="308" spans="1:5" ht="25.5">
      <c r="A308" s="29">
        <v>32322</v>
      </c>
      <c r="B308" s="32" t="s">
        <v>305</v>
      </c>
      <c r="C308" s="33">
        <v>6500</v>
      </c>
      <c r="D308" s="95"/>
      <c r="E308" s="95"/>
    </row>
    <row r="309" spans="1:5" ht="12.75">
      <c r="A309" s="29">
        <v>32399</v>
      </c>
      <c r="B309" s="32" t="s">
        <v>168</v>
      </c>
      <c r="C309" s="33">
        <v>100</v>
      </c>
      <c r="D309" s="95"/>
      <c r="E309" s="95"/>
    </row>
    <row r="310" spans="1:5" ht="12.75">
      <c r="A310" s="122"/>
      <c r="B310" s="123"/>
      <c r="C310" s="31">
        <f>SUM(C311:C312)</f>
        <v>0</v>
      </c>
      <c r="D310" s="97"/>
      <c r="E310" s="97"/>
    </row>
    <row r="311" spans="1:5" ht="12.75">
      <c r="A311" s="29">
        <v>32321</v>
      </c>
      <c r="B311" s="32" t="s">
        <v>263</v>
      </c>
      <c r="C311" s="33">
        <v>0</v>
      </c>
      <c r="D311" s="95"/>
      <c r="E311" s="95"/>
    </row>
    <row r="312" spans="1:5" ht="25.5">
      <c r="A312" s="29">
        <v>32391</v>
      </c>
      <c r="B312" s="32" t="s">
        <v>266</v>
      </c>
      <c r="C312" s="33">
        <v>0</v>
      </c>
      <c r="D312" s="95"/>
      <c r="E312" s="95"/>
    </row>
    <row r="313" spans="1:5" ht="12.75">
      <c r="A313" s="50">
        <v>324</v>
      </c>
      <c r="B313" s="53" t="s">
        <v>30</v>
      </c>
      <c r="C313" s="52">
        <f>SUM(C314:C314)</f>
        <v>586</v>
      </c>
      <c r="D313" s="93"/>
      <c r="E313" s="93"/>
    </row>
    <row r="314" spans="1:5" ht="12.75">
      <c r="A314" s="29">
        <v>32412</v>
      </c>
      <c r="B314" s="32" t="s">
        <v>169</v>
      </c>
      <c r="C314" s="33">
        <v>586</v>
      </c>
      <c r="D314" s="95"/>
      <c r="E314" s="95"/>
    </row>
    <row r="315" spans="1:5" ht="12.75">
      <c r="A315" s="50">
        <v>329</v>
      </c>
      <c r="B315" s="53" t="s">
        <v>22</v>
      </c>
      <c r="C315" s="52">
        <f>SUM(C316:C318)</f>
        <v>3628</v>
      </c>
      <c r="D315" s="93"/>
      <c r="E315" s="93"/>
    </row>
    <row r="316" spans="1:5" ht="12.75">
      <c r="A316" s="29">
        <v>32931</v>
      </c>
      <c r="B316" s="32" t="s">
        <v>170</v>
      </c>
      <c r="C316" s="33">
        <v>1214</v>
      </c>
      <c r="D316" s="95"/>
      <c r="E316" s="95"/>
    </row>
    <row r="317" spans="1:5" ht="25.5">
      <c r="A317" s="29">
        <v>32959</v>
      </c>
      <c r="B317" s="32" t="s">
        <v>171</v>
      </c>
      <c r="C317" s="33">
        <v>2000</v>
      </c>
      <c r="D317" s="95"/>
      <c r="E317" s="95"/>
    </row>
    <row r="318" spans="1:5" ht="25.5">
      <c r="A318" s="29">
        <v>32999</v>
      </c>
      <c r="B318" s="32" t="s">
        <v>363</v>
      </c>
      <c r="C318" s="33">
        <v>414</v>
      </c>
      <c r="D318" s="95"/>
      <c r="E318" s="95"/>
    </row>
    <row r="319" spans="1:5" ht="12.75">
      <c r="A319" s="131">
        <v>34</v>
      </c>
      <c r="B319" s="132" t="s">
        <v>348</v>
      </c>
      <c r="C319" s="130">
        <f>SUM(C320)</f>
        <v>100</v>
      </c>
      <c r="D319" s="129">
        <f>SUM(C319+(C319*1%))</f>
        <v>101</v>
      </c>
      <c r="E319" s="129">
        <f>SUM(D319+(D319*1.5%))</f>
        <v>102.515</v>
      </c>
    </row>
    <row r="320" spans="1:5" ht="12.75">
      <c r="A320" s="50">
        <v>343</v>
      </c>
      <c r="B320" s="53" t="s">
        <v>23</v>
      </c>
      <c r="C320" s="52">
        <f>SUM(C321)</f>
        <v>100</v>
      </c>
      <c r="D320" s="93"/>
      <c r="E320" s="93"/>
    </row>
    <row r="321" spans="1:5" ht="12.75">
      <c r="A321" s="29">
        <v>34339</v>
      </c>
      <c r="B321" s="32" t="s">
        <v>172</v>
      </c>
      <c r="C321" s="33">
        <v>100</v>
      </c>
      <c r="D321" s="95"/>
      <c r="E321" s="95"/>
    </row>
    <row r="322" spans="1:5" ht="12.75">
      <c r="A322" s="29"/>
      <c r="B322" s="32"/>
      <c r="C322" s="33"/>
      <c r="D322" s="95"/>
      <c r="E322" s="95"/>
    </row>
    <row r="323" spans="1:5" ht="25.5">
      <c r="A323" s="35" t="s">
        <v>67</v>
      </c>
      <c r="B323" s="36" t="s">
        <v>68</v>
      </c>
      <c r="C323" s="39">
        <f>SUM(C324:C324)</f>
        <v>9500</v>
      </c>
      <c r="D323" s="105"/>
      <c r="E323" s="121"/>
    </row>
    <row r="324" spans="1:5" ht="25.5">
      <c r="A324" s="143" t="s">
        <v>69</v>
      </c>
      <c r="B324" s="144" t="s">
        <v>70</v>
      </c>
      <c r="C324" s="149">
        <f>SUM(C325)</f>
        <v>9500</v>
      </c>
      <c r="D324" s="150"/>
      <c r="E324" s="151"/>
    </row>
    <row r="325" spans="1:5" ht="25.5">
      <c r="A325" s="127">
        <v>42</v>
      </c>
      <c r="B325" s="133" t="s">
        <v>351</v>
      </c>
      <c r="C325" s="128">
        <f>SUM(C326,C329)</f>
        <v>9500</v>
      </c>
      <c r="D325" s="129">
        <f>SUM(C325+(C325*1%))</f>
        <v>9595</v>
      </c>
      <c r="E325" s="129">
        <f>SUM(D325+(D325*1.5%))</f>
        <v>9738.925</v>
      </c>
    </row>
    <row r="326" spans="1:5" ht="12.75">
      <c r="A326" s="49">
        <v>422</v>
      </c>
      <c r="B326" s="54" t="s">
        <v>71</v>
      </c>
      <c r="C326" s="48">
        <f>SUM(C327:C328)</f>
        <v>9000</v>
      </c>
      <c r="D326" s="93"/>
      <c r="E326" s="93"/>
    </row>
    <row r="327" spans="1:5" ht="12.75">
      <c r="A327" s="26">
        <v>42211</v>
      </c>
      <c r="B327" s="34" t="s">
        <v>221</v>
      </c>
      <c r="C327" s="12">
        <v>5000</v>
      </c>
      <c r="D327" s="95"/>
      <c r="E327" s="95"/>
    </row>
    <row r="328" spans="1:5" ht="25.5">
      <c r="A328" s="255">
        <v>42211</v>
      </c>
      <c r="B328" s="270" t="s">
        <v>382</v>
      </c>
      <c r="C328" s="257">
        <v>4000</v>
      </c>
      <c r="D328" s="258"/>
      <c r="E328" s="258"/>
    </row>
    <row r="329" spans="1:5" ht="12.75">
      <c r="A329" s="49">
        <v>424</v>
      </c>
      <c r="B329" s="54" t="s">
        <v>9</v>
      </c>
      <c r="C329" s="48">
        <f>SUM(C330)</f>
        <v>500</v>
      </c>
      <c r="D329" s="93"/>
      <c r="E329" s="93"/>
    </row>
    <row r="330" spans="1:5" ht="13.5" customHeight="1">
      <c r="A330" s="26">
        <v>42411</v>
      </c>
      <c r="B330" s="34" t="s">
        <v>223</v>
      </c>
      <c r="C330" s="12">
        <v>500</v>
      </c>
      <c r="D330" s="95"/>
      <c r="E330" s="95"/>
    </row>
    <row r="331" spans="1:5" ht="13.5" customHeight="1">
      <c r="A331" s="26"/>
      <c r="B331" s="34"/>
      <c r="C331" s="12"/>
      <c r="D331" s="119"/>
      <c r="E331" s="95"/>
    </row>
    <row r="332" ht="13.5" customHeight="1">
      <c r="B332"/>
    </row>
    <row r="333" ht="13.5" customHeight="1">
      <c r="B333"/>
    </row>
    <row r="334" ht="13.5" customHeight="1">
      <c r="B334"/>
    </row>
    <row r="335" ht="13.5" customHeight="1">
      <c r="B335"/>
    </row>
    <row r="336" ht="13.5" customHeight="1">
      <c r="B336"/>
    </row>
    <row r="337" ht="13.5" customHeight="1">
      <c r="B337"/>
    </row>
    <row r="338" ht="13.5" customHeight="1">
      <c r="B338"/>
    </row>
    <row r="339" ht="13.5" customHeight="1">
      <c r="B339"/>
    </row>
    <row r="340" ht="13.5" customHeight="1">
      <c r="B340"/>
    </row>
    <row r="341" ht="13.5" customHeight="1">
      <c r="B341"/>
    </row>
    <row r="342" ht="13.5" customHeight="1">
      <c r="B342"/>
    </row>
    <row r="343" ht="13.5" customHeight="1">
      <c r="B343"/>
    </row>
    <row r="344" ht="13.5" customHeight="1">
      <c r="B344"/>
    </row>
    <row r="345" ht="13.5" customHeight="1">
      <c r="B345"/>
    </row>
    <row r="346" ht="13.5" customHeight="1">
      <c r="B346"/>
    </row>
    <row r="347" ht="13.5" customHeight="1">
      <c r="B347"/>
    </row>
    <row r="348" ht="13.5" customHeight="1">
      <c r="B348"/>
    </row>
    <row r="349" ht="13.5" customHeight="1">
      <c r="B349"/>
    </row>
    <row r="350" ht="13.5" customHeight="1">
      <c r="B350"/>
    </row>
    <row r="351" ht="13.5" customHeight="1">
      <c r="B351"/>
    </row>
    <row r="352" ht="13.5" customHeight="1">
      <c r="B352"/>
    </row>
    <row r="353" ht="13.5" customHeight="1">
      <c r="B353"/>
    </row>
    <row r="354" ht="13.5" customHeight="1">
      <c r="B354"/>
    </row>
    <row r="355" ht="13.5" customHeight="1">
      <c r="B355"/>
    </row>
    <row r="356" ht="13.5" customHeight="1">
      <c r="B356"/>
    </row>
    <row r="357" ht="13.5" customHeight="1">
      <c r="B357"/>
    </row>
    <row r="358" ht="13.5" customHeight="1">
      <c r="B358"/>
    </row>
    <row r="359" ht="13.5" customHeight="1">
      <c r="B359"/>
    </row>
    <row r="360" ht="13.5" customHeight="1">
      <c r="B360"/>
    </row>
    <row r="361" ht="13.5" customHeight="1">
      <c r="B361"/>
    </row>
    <row r="362" ht="13.5" customHeight="1">
      <c r="B362"/>
    </row>
    <row r="363" ht="13.5" customHeight="1">
      <c r="B363"/>
    </row>
    <row r="364" ht="13.5" customHeight="1">
      <c r="B364"/>
    </row>
    <row r="365" ht="13.5" customHeight="1">
      <c r="B365"/>
    </row>
    <row r="366" ht="13.5" customHeight="1">
      <c r="B366"/>
    </row>
    <row r="367" ht="13.5" customHeight="1">
      <c r="B367"/>
    </row>
    <row r="368" ht="13.5" customHeight="1">
      <c r="B368"/>
    </row>
    <row r="369" ht="13.5" customHeight="1">
      <c r="B369"/>
    </row>
    <row r="370" ht="13.5" customHeight="1">
      <c r="B370"/>
    </row>
    <row r="371" ht="13.5" customHeight="1">
      <c r="B371"/>
    </row>
    <row r="372" ht="13.5" customHeight="1">
      <c r="B372"/>
    </row>
    <row r="373" ht="13.5" customHeight="1">
      <c r="B373"/>
    </row>
    <row r="374" ht="13.5" customHeight="1">
      <c r="B374"/>
    </row>
    <row r="375" ht="13.5" customHeight="1">
      <c r="B375"/>
    </row>
    <row r="376" spans="1:5" ht="30.75" customHeight="1">
      <c r="A376" s="168" t="s">
        <v>42</v>
      </c>
      <c r="B376" s="177" t="s">
        <v>43</v>
      </c>
      <c r="C376" s="28">
        <f>SUM(C378,C423)</f>
        <v>435600</v>
      </c>
      <c r="D376" s="170"/>
      <c r="E376" s="170"/>
    </row>
    <row r="377" spans="1:5" ht="18" customHeight="1">
      <c r="A377" s="182"/>
      <c r="B377" s="192"/>
      <c r="C377" s="184"/>
      <c r="D377" s="185"/>
      <c r="E377" s="185"/>
    </row>
    <row r="378" spans="1:5" ht="25.5">
      <c r="A378" s="38" t="s">
        <v>39</v>
      </c>
      <c r="B378" s="38" t="s">
        <v>40</v>
      </c>
      <c r="C378" s="37">
        <f>SUM(C379,C398,C415)</f>
        <v>430600</v>
      </c>
      <c r="D378" s="100"/>
      <c r="E378" s="100"/>
    </row>
    <row r="379" spans="1:5" ht="25.5">
      <c r="A379" s="147" t="s">
        <v>120</v>
      </c>
      <c r="B379" s="147" t="s">
        <v>41</v>
      </c>
      <c r="C379" s="145">
        <f>SUM(C380:C380)</f>
        <v>294600</v>
      </c>
      <c r="D379" s="146"/>
      <c r="E379" s="146"/>
    </row>
    <row r="380" spans="1:5" ht="12.75">
      <c r="A380" s="131">
        <v>32</v>
      </c>
      <c r="B380" s="125" t="s">
        <v>347</v>
      </c>
      <c r="C380" s="130">
        <f>SUM(C381,C391)</f>
        <v>294600</v>
      </c>
      <c r="D380" s="129">
        <f>SUM(C380+(C380*1%))</f>
        <v>297546</v>
      </c>
      <c r="E380" s="129">
        <f>SUM(D380+(D380*1.5%))</f>
        <v>302009.19</v>
      </c>
    </row>
    <row r="381" spans="1:5" ht="12.75">
      <c r="A381" s="50">
        <v>322</v>
      </c>
      <c r="B381" s="53" t="s">
        <v>28</v>
      </c>
      <c r="C381" s="52">
        <f>SUM(C382:C390)</f>
        <v>290100</v>
      </c>
      <c r="D381" s="93"/>
      <c r="E381" s="93"/>
    </row>
    <row r="382" spans="1:5" ht="12.75">
      <c r="A382" s="29">
        <v>32214</v>
      </c>
      <c r="B382" s="32" t="s">
        <v>190</v>
      </c>
      <c r="C382" s="33">
        <v>5000</v>
      </c>
      <c r="D382" s="95"/>
      <c r="E382" s="95"/>
    </row>
    <row r="383" spans="1:5" ht="12.75">
      <c r="A383" s="29">
        <v>32216</v>
      </c>
      <c r="B383" s="32" t="s">
        <v>339</v>
      </c>
      <c r="C383" s="33">
        <v>8500</v>
      </c>
      <c r="D383" s="95"/>
      <c r="E383" s="95"/>
    </row>
    <row r="384" spans="1:5" ht="12.75">
      <c r="A384" s="29">
        <v>32219</v>
      </c>
      <c r="B384" s="32" t="s">
        <v>205</v>
      </c>
      <c r="C384" s="33">
        <v>0</v>
      </c>
      <c r="D384" s="95"/>
      <c r="E384" s="95"/>
    </row>
    <row r="385" spans="1:5" ht="12.75">
      <c r="A385" s="29">
        <v>32224</v>
      </c>
      <c r="B385" s="32" t="s">
        <v>159</v>
      </c>
      <c r="C385" s="33">
        <v>268000</v>
      </c>
      <c r="D385" s="95"/>
      <c r="E385" s="95"/>
    </row>
    <row r="386" spans="1:5" ht="12.75">
      <c r="A386" s="29">
        <v>32233</v>
      </c>
      <c r="B386" s="32" t="s">
        <v>145</v>
      </c>
      <c r="C386" s="33">
        <v>2100</v>
      </c>
      <c r="D386" s="95"/>
      <c r="E386" s="95"/>
    </row>
    <row r="387" spans="1:5" ht="12.75">
      <c r="A387" s="29">
        <v>32251</v>
      </c>
      <c r="B387" s="32" t="s">
        <v>162</v>
      </c>
      <c r="C387" s="33">
        <v>500</v>
      </c>
      <c r="D387" s="95"/>
      <c r="E387" s="95"/>
    </row>
    <row r="388" spans="1:5" ht="12.75">
      <c r="A388" s="264">
        <v>32251</v>
      </c>
      <c r="B388" s="265" t="s">
        <v>380</v>
      </c>
      <c r="C388" s="266">
        <v>3000</v>
      </c>
      <c r="D388" s="258"/>
      <c r="E388" s="258"/>
    </row>
    <row r="389" spans="1:5" ht="12.75">
      <c r="A389" s="29">
        <v>32271</v>
      </c>
      <c r="B389" s="32" t="s">
        <v>191</v>
      </c>
      <c r="C389" s="33">
        <v>1000</v>
      </c>
      <c r="D389" s="95"/>
      <c r="E389" s="95"/>
    </row>
    <row r="390" spans="1:5" ht="12.75">
      <c r="A390" s="264">
        <v>32271</v>
      </c>
      <c r="B390" s="265" t="s">
        <v>381</v>
      </c>
      <c r="C390" s="266">
        <v>2000</v>
      </c>
      <c r="D390" s="258"/>
      <c r="E390" s="258"/>
    </row>
    <row r="391" spans="1:5" ht="12.75">
      <c r="A391" s="50">
        <v>323</v>
      </c>
      <c r="B391" s="53" t="s">
        <v>21</v>
      </c>
      <c r="C391" s="52">
        <f>SUM(C392:C394)</f>
        <v>4500</v>
      </c>
      <c r="D391" s="93"/>
      <c r="E391" s="93"/>
    </row>
    <row r="392" spans="1:5" ht="12.75">
      <c r="A392" s="29">
        <v>32322</v>
      </c>
      <c r="B392" s="32" t="s">
        <v>167</v>
      </c>
      <c r="C392" s="33">
        <v>1000</v>
      </c>
      <c r="D392" s="95"/>
      <c r="E392" s="95"/>
    </row>
    <row r="393" spans="1:5" ht="12.75">
      <c r="A393" s="29">
        <v>32342</v>
      </c>
      <c r="B393" s="32" t="s">
        <v>192</v>
      </c>
      <c r="C393" s="33">
        <v>1500</v>
      </c>
      <c r="D393" s="95"/>
      <c r="E393" s="95"/>
    </row>
    <row r="394" spans="1:5" ht="12.75">
      <c r="A394" s="29">
        <v>32369</v>
      </c>
      <c r="B394" s="32" t="s">
        <v>193</v>
      </c>
      <c r="C394" s="33">
        <v>2000</v>
      </c>
      <c r="D394" s="95"/>
      <c r="E394" s="95"/>
    </row>
    <row r="395" spans="1:5" ht="12.75">
      <c r="A395" s="122"/>
      <c r="B395" s="123"/>
      <c r="C395" s="274"/>
      <c r="D395" s="275"/>
      <c r="E395" s="97"/>
    </row>
    <row r="396" spans="1:5" ht="12.75">
      <c r="A396" s="50">
        <v>329</v>
      </c>
      <c r="B396" s="53" t="s">
        <v>366</v>
      </c>
      <c r="C396" s="236">
        <f>SUM(C397)</f>
        <v>0</v>
      </c>
      <c r="D396" s="237"/>
      <c r="E396" s="93"/>
    </row>
    <row r="397" spans="1:5" ht="12.75">
      <c r="A397" s="122">
        <v>32931</v>
      </c>
      <c r="B397" s="123" t="s">
        <v>367</v>
      </c>
      <c r="C397" s="274"/>
      <c r="D397" s="275"/>
      <c r="E397" s="97"/>
    </row>
    <row r="398" spans="1:5" ht="25.5">
      <c r="A398" s="147" t="s">
        <v>44</v>
      </c>
      <c r="B398" s="147" t="s">
        <v>53</v>
      </c>
      <c r="C398" s="145">
        <f>SUM(C399,C403)</f>
        <v>8000</v>
      </c>
      <c r="D398" s="146"/>
      <c r="E398" s="146"/>
    </row>
    <row r="399" spans="1:5" ht="12.75">
      <c r="A399" s="131">
        <v>31</v>
      </c>
      <c r="B399" s="132" t="s">
        <v>350</v>
      </c>
      <c r="C399" s="130">
        <f>SUM(C400)</f>
        <v>2000</v>
      </c>
      <c r="D399" s="129">
        <f>SUM(C399+(C399*1%))</f>
        <v>2020</v>
      </c>
      <c r="E399" s="129">
        <f>SUM(D399+(D399*1.5%))</f>
        <v>2050.3</v>
      </c>
    </row>
    <row r="400" spans="1:5" ht="25.5">
      <c r="A400" s="50">
        <v>312</v>
      </c>
      <c r="B400" s="53" t="s">
        <v>261</v>
      </c>
      <c r="C400" s="52">
        <f>SUM(C401:C402)</f>
        <v>2000</v>
      </c>
      <c r="D400" s="93"/>
      <c r="E400" s="93"/>
    </row>
    <row r="401" spans="1:5" ht="12.75">
      <c r="A401" s="29">
        <v>31219</v>
      </c>
      <c r="B401" s="32" t="s">
        <v>194</v>
      </c>
      <c r="C401" s="33">
        <v>2000</v>
      </c>
      <c r="D401" s="95"/>
      <c r="E401" s="95"/>
    </row>
    <row r="402" spans="1:5" ht="30" customHeight="1">
      <c r="A402" s="122">
        <v>31219</v>
      </c>
      <c r="B402" s="123" t="s">
        <v>368</v>
      </c>
      <c r="C402" s="31"/>
      <c r="D402" s="97"/>
      <c r="E402" s="97"/>
    </row>
    <row r="403" spans="1:5" ht="12.75">
      <c r="A403" s="131">
        <v>32</v>
      </c>
      <c r="B403" s="125" t="s">
        <v>347</v>
      </c>
      <c r="C403" s="130">
        <f>SUM(C404,C408,C410,C413)</f>
        <v>6000</v>
      </c>
      <c r="D403" s="129">
        <f>SUM(C403+(C403*1%))</f>
        <v>6060</v>
      </c>
      <c r="E403" s="129">
        <f>SUM(D403+(D403*1.5%))</f>
        <v>6150.9</v>
      </c>
    </row>
    <row r="404" spans="1:5" ht="25.5">
      <c r="A404" s="50">
        <v>321</v>
      </c>
      <c r="B404" s="53" t="s">
        <v>46</v>
      </c>
      <c r="C404" s="52">
        <f>SUM(C405:C407)</f>
        <v>2000</v>
      </c>
      <c r="D404" s="93"/>
      <c r="E404" s="93"/>
    </row>
    <row r="405" spans="1:5" ht="12.75">
      <c r="A405" s="29">
        <v>32111</v>
      </c>
      <c r="B405" s="32" t="s">
        <v>195</v>
      </c>
      <c r="C405" s="33">
        <v>900</v>
      </c>
      <c r="D405" s="95"/>
      <c r="E405" s="95"/>
    </row>
    <row r="406" spans="1:5" ht="25.5">
      <c r="A406" s="29">
        <v>32115</v>
      </c>
      <c r="B406" s="32" t="s">
        <v>196</v>
      </c>
      <c r="C406" s="33">
        <v>1000</v>
      </c>
      <c r="D406" s="95"/>
      <c r="E406" s="95"/>
    </row>
    <row r="407" spans="1:5" ht="12.75">
      <c r="A407" s="29">
        <v>32141</v>
      </c>
      <c r="B407" s="32" t="s">
        <v>260</v>
      </c>
      <c r="C407" s="33">
        <v>100</v>
      </c>
      <c r="D407" s="95"/>
      <c r="E407" s="95"/>
    </row>
    <row r="408" spans="1:5" ht="25.5">
      <c r="A408" s="50">
        <v>322</v>
      </c>
      <c r="B408" s="53" t="s">
        <v>47</v>
      </c>
      <c r="C408" s="52">
        <f>SUM(C409)</f>
        <v>1000</v>
      </c>
      <c r="D408" s="93"/>
      <c r="E408" s="93"/>
    </row>
    <row r="409" spans="1:5" ht="12.75">
      <c r="A409" s="29">
        <v>32219</v>
      </c>
      <c r="B409" s="32" t="s">
        <v>197</v>
      </c>
      <c r="C409" s="33">
        <v>1000</v>
      </c>
      <c r="D409" s="95"/>
      <c r="E409" s="95"/>
    </row>
    <row r="410" spans="1:5" ht="12.75">
      <c r="A410" s="50">
        <v>323</v>
      </c>
      <c r="B410" s="53" t="s">
        <v>21</v>
      </c>
      <c r="C410" s="52">
        <f>SUM(C411,C412)</f>
        <v>1000</v>
      </c>
      <c r="D410" s="93"/>
      <c r="E410" s="93"/>
    </row>
    <row r="411" spans="1:5" ht="12.75">
      <c r="A411" s="29">
        <v>32372</v>
      </c>
      <c r="B411" s="32" t="s">
        <v>198</v>
      </c>
      <c r="C411" s="33">
        <v>1000</v>
      </c>
      <c r="D411" s="95"/>
      <c r="E411" s="95"/>
    </row>
    <row r="412" spans="1:5" ht="25.5">
      <c r="A412" s="122">
        <v>32372</v>
      </c>
      <c r="B412" s="123" t="s">
        <v>369</v>
      </c>
      <c r="C412" s="31"/>
      <c r="D412" s="97"/>
      <c r="E412" s="97"/>
    </row>
    <row r="413" spans="1:5" ht="12.75">
      <c r="A413" s="50">
        <v>323</v>
      </c>
      <c r="B413" s="53" t="s">
        <v>48</v>
      </c>
      <c r="C413" s="52">
        <f>SUM(C414)</f>
        <v>2000</v>
      </c>
      <c r="D413" s="93"/>
      <c r="E413" s="93"/>
    </row>
    <row r="414" spans="1:5" ht="25.5">
      <c r="A414" s="29">
        <v>32319</v>
      </c>
      <c r="B414" s="32" t="s">
        <v>199</v>
      </c>
      <c r="C414" s="33">
        <v>2000</v>
      </c>
      <c r="D414" s="95"/>
      <c r="E414" s="95"/>
    </row>
    <row r="415" spans="1:5" ht="25.5">
      <c r="A415" s="147" t="s">
        <v>61</v>
      </c>
      <c r="B415" s="147" t="s">
        <v>62</v>
      </c>
      <c r="C415" s="145">
        <f>SUM(C416,C419)</f>
        <v>128000</v>
      </c>
      <c r="D415" s="146"/>
      <c r="E415" s="146"/>
    </row>
    <row r="416" spans="1:5" ht="12.75">
      <c r="A416" s="131">
        <v>31</v>
      </c>
      <c r="B416" s="132" t="s">
        <v>349</v>
      </c>
      <c r="C416" s="126">
        <f>SUM(C417)</f>
        <v>32000</v>
      </c>
      <c r="D416" s="129">
        <f>SUM(C416+(C416*1%))</f>
        <v>32320</v>
      </c>
      <c r="E416" s="129">
        <f>SUM(D416+(D416*1.5%))</f>
        <v>32804.8</v>
      </c>
    </row>
    <row r="417" spans="1:5" ht="12.75">
      <c r="A417" s="50">
        <v>311</v>
      </c>
      <c r="B417" s="53" t="s">
        <v>217</v>
      </c>
      <c r="C417" s="48">
        <f>SUM(C418)</f>
        <v>32000</v>
      </c>
      <c r="D417" s="93"/>
      <c r="E417" s="93"/>
    </row>
    <row r="418" spans="1:5" ht="12.75">
      <c r="A418" s="29">
        <v>31111</v>
      </c>
      <c r="B418" s="32" t="s">
        <v>219</v>
      </c>
      <c r="C418" s="12">
        <v>32000</v>
      </c>
      <c r="D418" s="95"/>
      <c r="E418" s="95"/>
    </row>
    <row r="419" spans="1:5" ht="12.75">
      <c r="A419" s="131">
        <v>32</v>
      </c>
      <c r="B419" s="125" t="s">
        <v>347</v>
      </c>
      <c r="C419" s="128">
        <f>SUM(C420)</f>
        <v>96000</v>
      </c>
      <c r="D419" s="129">
        <f>SUM(C419+(C419*1%))</f>
        <v>96960</v>
      </c>
      <c r="E419" s="129">
        <f>SUM(D419+(D419*1.5%))</f>
        <v>98414.4</v>
      </c>
    </row>
    <row r="420" spans="1:5" ht="12.75">
      <c r="A420" s="50">
        <v>323</v>
      </c>
      <c r="B420" s="53" t="s">
        <v>218</v>
      </c>
      <c r="C420" s="48">
        <f>SUM(C421)</f>
        <v>96000</v>
      </c>
      <c r="D420" s="93"/>
      <c r="E420" s="93"/>
    </row>
    <row r="421" spans="1:5" ht="12.75">
      <c r="A421" s="29">
        <v>32399</v>
      </c>
      <c r="B421" s="29" t="s">
        <v>220</v>
      </c>
      <c r="C421" s="12">
        <v>96000</v>
      </c>
      <c r="D421" s="95"/>
      <c r="E421" s="95"/>
    </row>
    <row r="422" spans="1:5" ht="12.75">
      <c r="A422" s="232"/>
      <c r="B422" s="232"/>
      <c r="C422" s="243"/>
      <c r="D422" s="244"/>
      <c r="E422" s="244"/>
    </row>
    <row r="423" spans="1:5" ht="25.5">
      <c r="A423" s="35" t="s">
        <v>67</v>
      </c>
      <c r="B423" s="36" t="s">
        <v>68</v>
      </c>
      <c r="C423" s="39">
        <f>SUM(C424:C424)</f>
        <v>5000</v>
      </c>
      <c r="D423" s="105"/>
      <c r="E423" s="121"/>
    </row>
    <row r="424" spans="1:5" ht="25.5">
      <c r="A424" s="143" t="s">
        <v>69</v>
      </c>
      <c r="B424" s="144" t="s">
        <v>70</v>
      </c>
      <c r="C424" s="149">
        <f>SUM(C425)</f>
        <v>5000</v>
      </c>
      <c r="D424" s="150"/>
      <c r="E424" s="151"/>
    </row>
    <row r="425" spans="1:5" ht="25.5">
      <c r="A425" s="127">
        <v>42</v>
      </c>
      <c r="B425" s="133" t="s">
        <v>351</v>
      </c>
      <c r="C425" s="128">
        <f>SUM(C426,C429)</f>
        <v>5000</v>
      </c>
      <c r="D425" s="129">
        <f>SUM(C425+(C425*1%))</f>
        <v>5050</v>
      </c>
      <c r="E425" s="129">
        <f>SUM(D425+(D425*1.5%))</f>
        <v>5125.75</v>
      </c>
    </row>
    <row r="426" spans="1:5" ht="12.75">
      <c r="A426" s="49">
        <v>422</v>
      </c>
      <c r="B426" s="54" t="s">
        <v>71</v>
      </c>
      <c r="C426" s="48">
        <f>SUM(C427:C428)</f>
        <v>5000</v>
      </c>
      <c r="D426" s="93"/>
      <c r="E426" s="93"/>
    </row>
    <row r="427" spans="1:5" ht="25.5">
      <c r="A427" s="255">
        <v>42211</v>
      </c>
      <c r="B427" s="270" t="s">
        <v>379</v>
      </c>
      <c r="C427" s="257">
        <v>5000</v>
      </c>
      <c r="D427" s="258"/>
      <c r="E427" s="258"/>
    </row>
    <row r="428" spans="1:5" ht="12.75">
      <c r="A428" s="26"/>
      <c r="B428" s="34"/>
      <c r="C428" s="12">
        <v>0</v>
      </c>
      <c r="D428" s="95"/>
      <c r="E428" s="95"/>
    </row>
    <row r="429" spans="1:5" ht="12.75">
      <c r="A429" s="49"/>
      <c r="B429" s="54"/>
      <c r="C429" s="48"/>
      <c r="D429" s="93"/>
      <c r="E429" s="93"/>
    </row>
    <row r="430" spans="1:5" ht="12.75">
      <c r="A430" s="26"/>
      <c r="B430" s="34"/>
      <c r="C430" s="12"/>
      <c r="D430" s="95"/>
      <c r="E430" s="95"/>
    </row>
    <row r="431" spans="1:5" ht="12.75">
      <c r="A431" s="26"/>
      <c r="B431" s="34"/>
      <c r="C431" s="12"/>
      <c r="D431" s="119"/>
      <c r="E431" s="95"/>
    </row>
    <row r="432" spans="1:5" ht="12.75">
      <c r="A432" s="232"/>
      <c r="B432" s="232"/>
      <c r="C432" s="243"/>
      <c r="D432" s="244"/>
      <c r="E432" s="244"/>
    </row>
    <row r="433" spans="1:5" ht="12.75">
      <c r="A433" s="232"/>
      <c r="B433" s="232"/>
      <c r="C433" s="243"/>
      <c r="D433" s="244"/>
      <c r="E433" s="244"/>
    </row>
    <row r="434" spans="1:5" ht="12.75">
      <c r="A434" s="232"/>
      <c r="B434" s="232"/>
      <c r="C434" s="243"/>
      <c r="D434" s="244"/>
      <c r="E434" s="244"/>
    </row>
    <row r="435" spans="1:5" ht="12.75">
      <c r="A435" s="232"/>
      <c r="B435" s="232"/>
      <c r="C435" s="243"/>
      <c r="D435" s="244"/>
      <c r="E435" s="244"/>
    </row>
    <row r="436" spans="1:5" ht="12.75">
      <c r="A436" s="232"/>
      <c r="B436" s="232"/>
      <c r="C436" s="243"/>
      <c r="D436" s="244"/>
      <c r="E436" s="244"/>
    </row>
    <row r="437" spans="1:5" ht="12.75">
      <c r="A437" s="232"/>
      <c r="B437" s="232"/>
      <c r="C437" s="243"/>
      <c r="D437" s="244"/>
      <c r="E437" s="244"/>
    </row>
    <row r="438" spans="1:5" ht="12.75">
      <c r="A438" s="232"/>
      <c r="B438" s="232"/>
      <c r="C438" s="243"/>
      <c r="D438" s="244"/>
      <c r="E438" s="244"/>
    </row>
    <row r="439" spans="1:5" ht="12.75">
      <c r="A439" s="232"/>
      <c r="B439" s="232"/>
      <c r="C439" s="243"/>
      <c r="D439" s="244"/>
      <c r="E439" s="244"/>
    </row>
    <row r="440" spans="1:5" ht="12.75">
      <c r="A440" s="232"/>
      <c r="B440" s="232"/>
      <c r="C440" s="243"/>
      <c r="D440" s="244"/>
      <c r="E440" s="244"/>
    </row>
    <row r="441" spans="1:5" ht="12.75">
      <c r="A441" s="232"/>
      <c r="B441" s="232"/>
      <c r="C441" s="243"/>
      <c r="D441" s="244"/>
      <c r="E441" s="244"/>
    </row>
    <row r="442" spans="1:5" ht="12.75">
      <c r="A442" s="232"/>
      <c r="B442" s="232"/>
      <c r="C442" s="243"/>
      <c r="D442" s="244"/>
      <c r="E442" s="244"/>
    </row>
    <row r="443" spans="1:5" ht="12.75">
      <c r="A443" s="232"/>
      <c r="B443" s="232"/>
      <c r="C443" s="243"/>
      <c r="D443" s="244"/>
      <c r="E443" s="244"/>
    </row>
    <row r="444" spans="1:5" ht="12.75">
      <c r="A444" s="232"/>
      <c r="B444" s="232"/>
      <c r="C444" s="243"/>
      <c r="D444" s="244"/>
      <c r="E444" s="244"/>
    </row>
    <row r="445" spans="1:5" ht="12.75">
      <c r="A445" s="232"/>
      <c r="B445" s="232"/>
      <c r="C445" s="243"/>
      <c r="D445" s="244"/>
      <c r="E445" s="244"/>
    </row>
    <row r="446" spans="1:5" ht="12.75">
      <c r="A446" s="232"/>
      <c r="B446" s="232"/>
      <c r="C446" s="243"/>
      <c r="D446" s="244"/>
      <c r="E446" s="244"/>
    </row>
    <row r="447" spans="1:5" ht="12.75">
      <c r="A447" s="232"/>
      <c r="B447" s="232"/>
      <c r="C447" s="243"/>
      <c r="D447" s="244"/>
      <c r="E447" s="244"/>
    </row>
    <row r="448" spans="1:5" ht="12.75">
      <c r="A448" s="232"/>
      <c r="B448" s="232"/>
      <c r="C448" s="243"/>
      <c r="D448" s="244"/>
      <c r="E448" s="244"/>
    </row>
    <row r="449" spans="1:5" ht="12.75">
      <c r="A449" s="232"/>
      <c r="B449" s="232"/>
      <c r="C449" s="243"/>
      <c r="D449" s="244"/>
      <c r="E449" s="244"/>
    </row>
    <row r="450" spans="1:5" ht="12.75">
      <c r="A450" s="232"/>
      <c r="B450" s="232"/>
      <c r="C450" s="243"/>
      <c r="D450" s="244"/>
      <c r="E450" s="244"/>
    </row>
    <row r="451" spans="1:5" ht="12.75">
      <c r="A451" s="232"/>
      <c r="B451" s="232"/>
      <c r="C451" s="243"/>
      <c r="D451" s="244"/>
      <c r="E451" s="244"/>
    </row>
    <row r="452" spans="1:5" ht="12.75">
      <c r="A452" s="232"/>
      <c r="B452" s="232"/>
      <c r="C452" s="243"/>
      <c r="D452" s="244"/>
      <c r="E452" s="244"/>
    </row>
    <row r="453" spans="1:5" ht="12.75">
      <c r="A453" s="232"/>
      <c r="B453" s="232"/>
      <c r="C453" s="243"/>
      <c r="D453" s="244"/>
      <c r="E453" s="244"/>
    </row>
    <row r="454" spans="1:5" ht="12.75">
      <c r="A454" s="232"/>
      <c r="B454" s="232"/>
      <c r="C454" s="243"/>
      <c r="D454" s="244"/>
      <c r="E454" s="244"/>
    </row>
    <row r="455" spans="1:5" ht="12.75">
      <c r="A455" s="232"/>
      <c r="B455" s="232"/>
      <c r="C455" s="243"/>
      <c r="D455" s="244"/>
      <c r="E455" s="244"/>
    </row>
    <row r="456" spans="1:5" ht="12.75">
      <c r="A456" s="232"/>
      <c r="B456" s="232"/>
      <c r="C456" s="243"/>
      <c r="D456" s="244"/>
      <c r="E456" s="244"/>
    </row>
    <row r="457" spans="1:5" ht="12.75">
      <c r="A457" s="232"/>
      <c r="B457" s="232"/>
      <c r="C457" s="243"/>
      <c r="D457" s="244"/>
      <c r="E457" s="244"/>
    </row>
    <row r="458" spans="1:5" ht="12.75">
      <c r="A458" s="232"/>
      <c r="B458" s="232"/>
      <c r="C458" s="243"/>
      <c r="D458" s="244"/>
      <c r="E458" s="244"/>
    </row>
    <row r="459" spans="1:5" ht="12.75">
      <c r="A459" s="232"/>
      <c r="B459" s="232"/>
      <c r="C459" s="243"/>
      <c r="D459" s="244"/>
      <c r="E459" s="244"/>
    </row>
    <row r="460" spans="1:5" ht="12.75">
      <c r="A460" s="232"/>
      <c r="B460" s="232"/>
      <c r="C460" s="243"/>
      <c r="D460" s="244"/>
      <c r="E460" s="244"/>
    </row>
    <row r="461" spans="1:5" ht="12.75">
      <c r="A461" s="232"/>
      <c r="B461" s="232"/>
      <c r="C461" s="243"/>
      <c r="D461" s="244"/>
      <c r="E461" s="244"/>
    </row>
    <row r="462" spans="1:5" ht="12.75">
      <c r="A462" s="232"/>
      <c r="B462" s="232"/>
      <c r="C462" s="243"/>
      <c r="D462" s="244"/>
      <c r="E462" s="244"/>
    </row>
    <row r="463" spans="1:5" ht="12.75">
      <c r="A463" s="232"/>
      <c r="B463" s="232"/>
      <c r="C463" s="243"/>
      <c r="D463" s="244"/>
      <c r="E463" s="244"/>
    </row>
    <row r="464" spans="1:5" ht="12.75">
      <c r="A464" s="232"/>
      <c r="B464" s="232"/>
      <c r="C464" s="243"/>
      <c r="D464" s="244"/>
      <c r="E464" s="244"/>
    </row>
    <row r="465" spans="1:5" ht="12.75">
      <c r="A465" s="232"/>
      <c r="B465" s="232"/>
      <c r="C465" s="243"/>
      <c r="D465" s="244"/>
      <c r="E465" s="244"/>
    </row>
    <row r="466" spans="1:5" ht="12.75">
      <c r="A466" s="232"/>
      <c r="B466" s="232"/>
      <c r="C466" s="243"/>
      <c r="D466" s="244"/>
      <c r="E466" s="244"/>
    </row>
    <row r="467" spans="1:5" ht="12.75">
      <c r="A467" s="232"/>
      <c r="B467" s="232"/>
      <c r="C467" s="243"/>
      <c r="D467" s="244"/>
      <c r="E467" s="244"/>
    </row>
    <row r="468" spans="1:5" ht="12.75">
      <c r="A468" s="232"/>
      <c r="B468" s="232"/>
      <c r="C468" s="243"/>
      <c r="D468" s="244"/>
      <c r="E468" s="244"/>
    </row>
    <row r="469" spans="1:5" ht="12.75">
      <c r="A469" s="232"/>
      <c r="B469" s="232"/>
      <c r="C469" s="243"/>
      <c r="D469" s="244"/>
      <c r="E469" s="244"/>
    </row>
    <row r="470" spans="1:5" ht="12.75">
      <c r="A470" s="232"/>
      <c r="B470" s="232"/>
      <c r="C470" s="243"/>
      <c r="D470" s="244"/>
      <c r="E470" s="244"/>
    </row>
    <row r="471" spans="1:5" ht="12.75">
      <c r="A471" s="232"/>
      <c r="B471" s="232"/>
      <c r="C471" s="243"/>
      <c r="D471" s="244"/>
      <c r="E471" s="244"/>
    </row>
    <row r="472" spans="1:5" ht="12.75">
      <c r="A472" s="232"/>
      <c r="B472" s="232"/>
      <c r="C472" s="243"/>
      <c r="D472" s="244"/>
      <c r="E472" s="244"/>
    </row>
    <row r="473" spans="1:5" ht="12.75">
      <c r="A473" s="232"/>
      <c r="B473" s="232"/>
      <c r="C473" s="243"/>
      <c r="D473" s="244"/>
      <c r="E473" s="244"/>
    </row>
    <row r="474" spans="1:5" ht="12.75">
      <c r="A474" s="232"/>
      <c r="B474" s="232"/>
      <c r="C474" s="243"/>
      <c r="D474" s="244"/>
      <c r="E474" s="244"/>
    </row>
    <row r="475" spans="1:5" ht="12.75">
      <c r="A475" s="232"/>
      <c r="B475" s="232"/>
      <c r="C475" s="243"/>
      <c r="D475" s="244"/>
      <c r="E475" s="244"/>
    </row>
    <row r="476" spans="1:5" ht="12.75">
      <c r="A476" s="232"/>
      <c r="B476" s="232"/>
      <c r="C476" s="243"/>
      <c r="D476" s="244"/>
      <c r="E476" s="244"/>
    </row>
    <row r="477" spans="1:5" ht="12.75">
      <c r="A477" s="232"/>
      <c r="B477" s="232"/>
      <c r="C477" s="243"/>
      <c r="D477" s="244"/>
      <c r="E477" s="244"/>
    </row>
    <row r="478" spans="1:5" ht="12.75">
      <c r="A478" s="232"/>
      <c r="B478" s="232"/>
      <c r="C478" s="243"/>
      <c r="D478" s="244"/>
      <c r="E478" s="244"/>
    </row>
    <row r="479" spans="1:5" ht="30" customHeight="1">
      <c r="A479" s="168" t="s">
        <v>49</v>
      </c>
      <c r="B479" s="177" t="s">
        <v>356</v>
      </c>
      <c r="C479" s="28">
        <f>SUM(C481,C505,C525)</f>
        <v>5432833</v>
      </c>
      <c r="D479" s="170"/>
      <c r="E479" s="170"/>
    </row>
    <row r="480" spans="1:5" ht="30" customHeight="1">
      <c r="A480" s="161"/>
      <c r="B480" s="162"/>
      <c r="C480" s="165"/>
      <c r="D480" s="103"/>
      <c r="E480" s="103"/>
    </row>
    <row r="481" spans="1:5" ht="25.5">
      <c r="A481" s="35" t="s">
        <v>13</v>
      </c>
      <c r="B481" s="36" t="s">
        <v>5</v>
      </c>
      <c r="C481" s="37">
        <f>SUM(C482,C490)</f>
        <v>5210829</v>
      </c>
      <c r="D481" s="100"/>
      <c r="E481" s="100"/>
    </row>
    <row r="482" spans="1:5" ht="25.5">
      <c r="A482" s="147" t="s">
        <v>315</v>
      </c>
      <c r="B482" s="147" t="s">
        <v>317</v>
      </c>
      <c r="C482" s="145">
        <f>SUM(C483)</f>
        <v>4888340</v>
      </c>
      <c r="D482" s="146"/>
      <c r="E482" s="146"/>
    </row>
    <row r="483" spans="1:5" ht="12.75">
      <c r="A483" s="131">
        <v>31</v>
      </c>
      <c r="B483" s="132" t="s">
        <v>349</v>
      </c>
      <c r="C483" s="130">
        <f>SUM(C484,C488)</f>
        <v>4888340</v>
      </c>
      <c r="D483" s="129">
        <f>SUM(C483+(C483*1%))</f>
        <v>4937223.4</v>
      </c>
      <c r="E483" s="129">
        <f>SUM(D483+(D483*1.5%))</f>
        <v>5011281.751</v>
      </c>
    </row>
    <row r="484" spans="1:5" ht="12.75">
      <c r="A484" s="50">
        <v>311</v>
      </c>
      <c r="B484" s="53" t="s">
        <v>36</v>
      </c>
      <c r="C484" s="52">
        <f>SUM(C485:C487)</f>
        <v>4196000</v>
      </c>
      <c r="D484" s="93"/>
      <c r="E484" s="93"/>
    </row>
    <row r="485" spans="1:5" ht="12.75">
      <c r="A485" s="29">
        <v>31111</v>
      </c>
      <c r="B485" s="32" t="s">
        <v>179</v>
      </c>
      <c r="C485" s="33">
        <v>4146000</v>
      </c>
      <c r="D485" s="95"/>
      <c r="E485" s="95"/>
    </row>
    <row r="486" spans="1:5" ht="12.75">
      <c r="A486" s="29">
        <v>31131</v>
      </c>
      <c r="B486" s="32" t="s">
        <v>180</v>
      </c>
      <c r="C486" s="33">
        <v>33500</v>
      </c>
      <c r="D486" s="95"/>
      <c r="E486" s="95"/>
    </row>
    <row r="487" spans="1:5" ht="12.75">
      <c r="A487" s="29">
        <v>31141</v>
      </c>
      <c r="B487" s="32" t="s">
        <v>181</v>
      </c>
      <c r="C487" s="33">
        <v>16500</v>
      </c>
      <c r="D487" s="95"/>
      <c r="E487" s="95"/>
    </row>
    <row r="488" spans="1:5" ht="12.75">
      <c r="A488" s="50">
        <v>313</v>
      </c>
      <c r="B488" s="53" t="s">
        <v>38</v>
      </c>
      <c r="C488" s="52">
        <f>SUM(C489:C489)</f>
        <v>692340</v>
      </c>
      <c r="D488" s="93"/>
      <c r="E488" s="93"/>
    </row>
    <row r="489" spans="1:5" ht="12.75">
      <c r="A489" s="29">
        <v>31321</v>
      </c>
      <c r="B489" s="32" t="s">
        <v>187</v>
      </c>
      <c r="C489" s="33">
        <v>692340</v>
      </c>
      <c r="D489" s="95"/>
      <c r="E489" s="95"/>
    </row>
    <row r="490" spans="1:5" ht="25.5">
      <c r="A490" s="147" t="s">
        <v>316</v>
      </c>
      <c r="B490" s="147" t="s">
        <v>318</v>
      </c>
      <c r="C490" s="145">
        <f>SUM(C491,C499)</f>
        <v>322489</v>
      </c>
      <c r="D490" s="146"/>
      <c r="E490" s="146"/>
    </row>
    <row r="491" spans="1:5" ht="12.75">
      <c r="A491" s="131">
        <v>31</v>
      </c>
      <c r="B491" s="132" t="s">
        <v>349</v>
      </c>
      <c r="C491" s="130">
        <f>SUM(C492)</f>
        <v>200989</v>
      </c>
      <c r="D491" s="129">
        <f>SUM(C491+(C491*1%))</f>
        <v>202998.89</v>
      </c>
      <c r="E491" s="129">
        <f>SUM(D491+(D491*1.5%))</f>
        <v>206043.87335</v>
      </c>
    </row>
    <row r="492" spans="1:5" ht="12.75">
      <c r="A492" s="50">
        <v>312</v>
      </c>
      <c r="B492" s="53" t="s">
        <v>37</v>
      </c>
      <c r="C492" s="52">
        <f>SUM(C493:C498)</f>
        <v>200989</v>
      </c>
      <c r="D492" s="93"/>
      <c r="E492" s="93"/>
    </row>
    <row r="493" spans="1:5" ht="12.75">
      <c r="A493" s="29">
        <v>31212</v>
      </c>
      <c r="B493" s="32" t="s">
        <v>182</v>
      </c>
      <c r="C493" s="33">
        <v>30000</v>
      </c>
      <c r="D493" s="95"/>
      <c r="E493" s="95"/>
    </row>
    <row r="494" spans="1:5" ht="12.75">
      <c r="A494" s="29">
        <v>31213</v>
      </c>
      <c r="B494" s="32" t="s">
        <v>183</v>
      </c>
      <c r="C494" s="33">
        <v>69750</v>
      </c>
      <c r="D494" s="95"/>
      <c r="E494" s="95"/>
    </row>
    <row r="495" spans="1:5" ht="12.75">
      <c r="A495" s="29">
        <v>31214</v>
      </c>
      <c r="B495" s="32" t="s">
        <v>184</v>
      </c>
      <c r="C495" s="33">
        <v>20000</v>
      </c>
      <c r="D495" s="95"/>
      <c r="E495" s="95"/>
    </row>
    <row r="496" spans="1:5" ht="12.75">
      <c r="A496" s="29">
        <v>31215</v>
      </c>
      <c r="B496" s="32" t="s">
        <v>50</v>
      </c>
      <c r="C496" s="33">
        <v>20000</v>
      </c>
      <c r="D496" s="95"/>
      <c r="E496" s="95"/>
    </row>
    <row r="497" spans="1:5" ht="12.75">
      <c r="A497" s="29">
        <v>31216</v>
      </c>
      <c r="B497" s="32" t="s">
        <v>185</v>
      </c>
      <c r="C497" s="33">
        <v>56250</v>
      </c>
      <c r="D497" s="95"/>
      <c r="E497" s="95"/>
    </row>
    <row r="498" spans="1:5" ht="12.75">
      <c r="A498" s="29">
        <v>31219</v>
      </c>
      <c r="B498" s="32" t="s">
        <v>186</v>
      </c>
      <c r="C498" s="33">
        <v>4989</v>
      </c>
      <c r="D498" s="95"/>
      <c r="E498" s="95"/>
    </row>
    <row r="499" spans="1:5" ht="12.75">
      <c r="A499" s="131">
        <v>32</v>
      </c>
      <c r="B499" s="125" t="s">
        <v>347</v>
      </c>
      <c r="C499" s="130">
        <f>SUM(C500,C502)</f>
        <v>121500</v>
      </c>
      <c r="D499" s="129">
        <f>SUM(C499+(C499*1%))</f>
        <v>122715</v>
      </c>
      <c r="E499" s="129">
        <f>SUM(D499+(D499*1.5%))</f>
        <v>124555.725</v>
      </c>
    </row>
    <row r="500" spans="1:5" ht="12.75">
      <c r="A500" s="50">
        <v>321</v>
      </c>
      <c r="B500" s="53" t="s">
        <v>19</v>
      </c>
      <c r="C500" s="52">
        <f>SUM(C501)</f>
        <v>99000</v>
      </c>
      <c r="D500" s="93"/>
      <c r="E500" s="93"/>
    </row>
    <row r="501" spans="1:5" ht="12.75">
      <c r="A501" s="29">
        <v>32121</v>
      </c>
      <c r="B501" s="32" t="s">
        <v>188</v>
      </c>
      <c r="C501" s="33">
        <v>99000</v>
      </c>
      <c r="D501" s="95"/>
      <c r="E501" s="95"/>
    </row>
    <row r="502" spans="1:5" ht="25.5">
      <c r="A502" s="50">
        <v>329</v>
      </c>
      <c r="B502" s="53" t="s">
        <v>262</v>
      </c>
      <c r="C502" s="52">
        <f>SUM(C503)</f>
        <v>22500</v>
      </c>
      <c r="D502" s="93"/>
      <c r="E502" s="93"/>
    </row>
    <row r="503" spans="1:5" ht="25.5">
      <c r="A503" s="29">
        <v>32955</v>
      </c>
      <c r="B503" s="32" t="s">
        <v>189</v>
      </c>
      <c r="C503" s="33">
        <v>22500</v>
      </c>
      <c r="D503" s="95"/>
      <c r="E503" s="95"/>
    </row>
    <row r="504" spans="1:5" ht="12.75">
      <c r="A504" s="29"/>
      <c r="B504" s="32"/>
      <c r="C504" s="33"/>
      <c r="D504" s="95"/>
      <c r="E504" s="95"/>
    </row>
    <row r="505" spans="1:5" ht="25.5">
      <c r="A505" s="38" t="s">
        <v>39</v>
      </c>
      <c r="B505" s="38" t="s">
        <v>40</v>
      </c>
      <c r="C505" s="37">
        <f>SUM(C506)</f>
        <v>24004</v>
      </c>
      <c r="D505" s="100"/>
      <c r="E505" s="100"/>
    </row>
    <row r="506" spans="1:5" ht="25.5">
      <c r="A506" s="147" t="s">
        <v>44</v>
      </c>
      <c r="B506" s="147" t="s">
        <v>53</v>
      </c>
      <c r="C506" s="145">
        <f>SUM(C507,C512)</f>
        <v>24004</v>
      </c>
      <c r="D506" s="146"/>
      <c r="E506" s="146"/>
    </row>
    <row r="507" spans="1:5" ht="12.75">
      <c r="A507" s="131">
        <v>31</v>
      </c>
      <c r="B507" s="132" t="s">
        <v>349</v>
      </c>
      <c r="C507" s="130">
        <f>SUM(C508)</f>
        <v>12704</v>
      </c>
      <c r="D507" s="129">
        <f>SUM(C507+(C507*1%))</f>
        <v>12831.04</v>
      </c>
      <c r="E507" s="129">
        <f>SUM(D507+(D507*1.5%))</f>
        <v>13023.5056</v>
      </c>
    </row>
    <row r="508" spans="1:5" ht="12.75">
      <c r="A508" s="50">
        <v>312</v>
      </c>
      <c r="B508" s="53" t="s">
        <v>37</v>
      </c>
      <c r="C508" s="52">
        <f>SUM(C509:C511)</f>
        <v>12704</v>
      </c>
      <c r="D508" s="93"/>
      <c r="E508" s="93"/>
    </row>
    <row r="509" spans="1:5" ht="12.75">
      <c r="A509" s="29">
        <v>31219</v>
      </c>
      <c r="B509" s="32" t="s">
        <v>200</v>
      </c>
      <c r="C509" s="33">
        <v>7704</v>
      </c>
      <c r="D509" s="95"/>
      <c r="E509" s="95"/>
    </row>
    <row r="510" spans="1:5" ht="12.75">
      <c r="A510" s="29">
        <v>31219</v>
      </c>
      <c r="B510" s="32" t="s">
        <v>201</v>
      </c>
      <c r="C510" s="33">
        <v>3000</v>
      </c>
      <c r="D510" s="95"/>
      <c r="E510" s="95"/>
    </row>
    <row r="511" spans="1:5" ht="12.75">
      <c r="A511" s="264">
        <v>31219</v>
      </c>
      <c r="B511" s="265" t="s">
        <v>385</v>
      </c>
      <c r="C511" s="266">
        <v>2000</v>
      </c>
      <c r="D511" s="258"/>
      <c r="E511" s="258"/>
    </row>
    <row r="512" spans="1:5" ht="12.75">
      <c r="A512" s="131">
        <v>32</v>
      </c>
      <c r="B512" s="125" t="s">
        <v>347</v>
      </c>
      <c r="C512" s="130">
        <f>SUM(C513,C515,C518,C521,C523)</f>
        <v>11300</v>
      </c>
      <c r="D512" s="129">
        <f>SUM(C512+(C512*1%))</f>
        <v>11413</v>
      </c>
      <c r="E512" s="129">
        <f>SUM(D512+(D512*1.5%))</f>
        <v>11584.195</v>
      </c>
    </row>
    <row r="513" spans="1:5" ht="12.75">
      <c r="A513" s="50">
        <v>321</v>
      </c>
      <c r="B513" s="53" t="s">
        <v>19</v>
      </c>
      <c r="C513" s="52">
        <f>SUM(C514)</f>
        <v>1000</v>
      </c>
      <c r="D513" s="93"/>
      <c r="E513" s="93"/>
    </row>
    <row r="514" spans="1:5" ht="12.75">
      <c r="A514" s="29">
        <v>32115</v>
      </c>
      <c r="B514" s="32" t="s">
        <v>202</v>
      </c>
      <c r="C514" s="33">
        <v>1000</v>
      </c>
      <c r="D514" s="95"/>
      <c r="E514" s="95"/>
    </row>
    <row r="515" spans="1:5" ht="12.75">
      <c r="A515" s="50">
        <v>322</v>
      </c>
      <c r="B515" s="53" t="s">
        <v>28</v>
      </c>
      <c r="C515" s="52">
        <f>SUM(C516:C517)</f>
        <v>900</v>
      </c>
      <c r="D515" s="93"/>
      <c r="E515" s="93"/>
    </row>
    <row r="516" spans="1:5" ht="12.75">
      <c r="A516" s="29">
        <v>32211</v>
      </c>
      <c r="B516" s="32" t="s">
        <v>308</v>
      </c>
      <c r="C516" s="33">
        <v>400</v>
      </c>
      <c r="D516" s="95"/>
      <c r="E516" s="95"/>
    </row>
    <row r="517" spans="1:5" ht="12.75">
      <c r="A517" s="29">
        <v>32224</v>
      </c>
      <c r="B517" s="32" t="s">
        <v>203</v>
      </c>
      <c r="C517" s="33">
        <v>500</v>
      </c>
      <c r="D517" s="95"/>
      <c r="E517" s="95"/>
    </row>
    <row r="518" spans="1:5" ht="25.5">
      <c r="A518" s="50">
        <v>322</v>
      </c>
      <c r="B518" s="53" t="s">
        <v>312</v>
      </c>
      <c r="C518" s="52">
        <f>SUM(C519:C520)</f>
        <v>7800</v>
      </c>
      <c r="D518" s="93"/>
      <c r="E518" s="93"/>
    </row>
    <row r="519" spans="1:5" ht="13.5" customHeight="1">
      <c r="A519" s="29">
        <v>32219</v>
      </c>
      <c r="B519" s="32" t="s">
        <v>313</v>
      </c>
      <c r="C519" s="33">
        <v>2000</v>
      </c>
      <c r="D519" s="95"/>
      <c r="E519" s="95"/>
    </row>
    <row r="520" spans="1:5" ht="26.25" customHeight="1">
      <c r="A520" s="29">
        <v>32251</v>
      </c>
      <c r="B520" s="32" t="s">
        <v>314</v>
      </c>
      <c r="C520" s="33">
        <v>5800</v>
      </c>
      <c r="D520" s="95"/>
      <c r="E520" s="95"/>
    </row>
    <row r="521" spans="1:5" ht="26.25" customHeight="1">
      <c r="A521" s="50">
        <v>323</v>
      </c>
      <c r="B521" s="53" t="s">
        <v>300</v>
      </c>
      <c r="C521" s="52">
        <f>SUM(C522)</f>
        <v>1500</v>
      </c>
      <c r="D521" s="93"/>
      <c r="E521" s="93"/>
    </row>
    <row r="522" spans="1:5" ht="13.5" customHeight="1">
      <c r="A522" s="29">
        <v>32372</v>
      </c>
      <c r="B522" s="32" t="s">
        <v>301</v>
      </c>
      <c r="C522" s="33">
        <v>1500</v>
      </c>
      <c r="D522" s="102"/>
      <c r="E522" s="95"/>
    </row>
    <row r="523" spans="1:5" ht="14.25" customHeight="1">
      <c r="A523" s="50">
        <v>329</v>
      </c>
      <c r="B523" s="53" t="s">
        <v>22</v>
      </c>
      <c r="C523" s="52">
        <f>SUM(C524)</f>
        <v>100</v>
      </c>
      <c r="D523" s="93"/>
      <c r="E523" s="93"/>
    </row>
    <row r="524" spans="1:5" ht="13.5" customHeight="1">
      <c r="A524" s="29">
        <v>32931</v>
      </c>
      <c r="B524" s="32" t="s">
        <v>204</v>
      </c>
      <c r="C524" s="33">
        <v>100</v>
      </c>
      <c r="D524" s="95"/>
      <c r="E524" s="95"/>
    </row>
    <row r="525" spans="1:5" ht="34.5" customHeight="1">
      <c r="A525" s="35" t="s">
        <v>67</v>
      </c>
      <c r="B525" s="36" t="s">
        <v>68</v>
      </c>
      <c r="C525" s="39">
        <f>SUM(C526:C526)</f>
        <v>198000</v>
      </c>
      <c r="D525" s="105"/>
      <c r="E525" s="121"/>
    </row>
    <row r="526" spans="1:5" ht="25.5">
      <c r="A526" s="143" t="s">
        <v>69</v>
      </c>
      <c r="B526" s="144" t="s">
        <v>70</v>
      </c>
      <c r="C526" s="149">
        <f>SUM(C527,C533,C536)</f>
        <v>198000</v>
      </c>
      <c r="D526" s="150"/>
      <c r="E526" s="151"/>
    </row>
    <row r="527" spans="1:5" ht="12.75">
      <c r="A527" s="239">
        <v>32</v>
      </c>
      <c r="B527" s="238" t="s">
        <v>347</v>
      </c>
      <c r="C527" s="240">
        <f>SUM(C528,C531)</f>
        <v>0</v>
      </c>
      <c r="D527" s="240">
        <f>SUM(D528,D531)</f>
        <v>0</v>
      </c>
      <c r="E527" s="240">
        <f>SUM(E528,E531)</f>
        <v>0</v>
      </c>
    </row>
    <row r="528" spans="1:5" ht="12.75">
      <c r="A528" s="50">
        <v>322</v>
      </c>
      <c r="B528" s="53" t="s">
        <v>20</v>
      </c>
      <c r="C528" s="48">
        <f>SUM(C529,C530)</f>
        <v>0</v>
      </c>
      <c r="D528" s="48">
        <f>SUM(D529,D530)</f>
        <v>0</v>
      </c>
      <c r="E528" s="48">
        <f>SUM(E529,E530)</f>
        <v>0</v>
      </c>
    </row>
    <row r="529" spans="1:5" ht="12.75">
      <c r="A529" s="88"/>
      <c r="B529" s="30"/>
      <c r="C529" s="43"/>
      <c r="D529" s="277"/>
      <c r="E529" s="278"/>
    </row>
    <row r="530" spans="1:5" ht="12.75">
      <c r="A530" s="88"/>
      <c r="B530" s="30"/>
      <c r="C530" s="43"/>
      <c r="D530" s="277"/>
      <c r="E530" s="278"/>
    </row>
    <row r="531" spans="1:5" ht="12.75">
      <c r="A531" s="89">
        <v>323</v>
      </c>
      <c r="B531" s="53" t="s">
        <v>21</v>
      </c>
      <c r="C531" s="48">
        <f>SUM(C532)</f>
        <v>0</v>
      </c>
      <c r="D531" s="48">
        <f>SUM(D532)</f>
        <v>0</v>
      </c>
      <c r="E531" s="48">
        <f>SUM(E532)</f>
        <v>0</v>
      </c>
    </row>
    <row r="532" spans="1:5" ht="12.75">
      <c r="A532" s="88"/>
      <c r="B532" s="30"/>
      <c r="C532" s="43"/>
      <c r="D532" s="277"/>
      <c r="E532" s="278"/>
    </row>
    <row r="533" spans="1:5" ht="12.75">
      <c r="A533" s="127">
        <v>37</v>
      </c>
      <c r="B533" s="125" t="s">
        <v>347</v>
      </c>
      <c r="C533" s="128">
        <f>SUM(C534)</f>
        <v>100000</v>
      </c>
      <c r="D533" s="129">
        <f>SUM(C533+(C533*1%))</f>
        <v>101000</v>
      </c>
      <c r="E533" s="129">
        <f>SUM(D533+(D533*1.5%))</f>
        <v>102515</v>
      </c>
    </row>
    <row r="534" spans="1:5" ht="12.75">
      <c r="A534" s="49">
        <v>372</v>
      </c>
      <c r="B534" s="53" t="s">
        <v>20</v>
      </c>
      <c r="C534" s="48">
        <f>SUM(C535)</f>
        <v>100000</v>
      </c>
      <c r="D534" s="93"/>
      <c r="E534" s="93"/>
    </row>
    <row r="535" spans="1:5" ht="12.75">
      <c r="A535" s="42">
        <v>37229</v>
      </c>
      <c r="B535" s="219" t="s">
        <v>377</v>
      </c>
      <c r="C535" s="43">
        <v>100000</v>
      </c>
      <c r="D535" s="99"/>
      <c r="E535" s="99"/>
    </row>
    <row r="536" spans="1:5" ht="25.5">
      <c r="A536" s="127">
        <v>42</v>
      </c>
      <c r="B536" s="133" t="s">
        <v>351</v>
      </c>
      <c r="C536" s="128">
        <f>SUM(C537,C542)</f>
        <v>98000</v>
      </c>
      <c r="D536" s="129">
        <f>SUM(C536+(C536*1%))</f>
        <v>98980</v>
      </c>
      <c r="E536" s="129">
        <f>SUM(D536+(D536*1.5%))</f>
        <v>100464.7</v>
      </c>
    </row>
    <row r="537" spans="1:5" ht="25.5">
      <c r="A537" s="49">
        <v>422</v>
      </c>
      <c r="B537" s="54" t="s">
        <v>72</v>
      </c>
      <c r="C537" s="48">
        <f>SUM(C538,C539,C540,C541)</f>
        <v>28000</v>
      </c>
      <c r="D537" s="93"/>
      <c r="E537" s="93"/>
    </row>
    <row r="538" spans="1:5" ht="25.5">
      <c r="A538" s="26">
        <v>42211</v>
      </c>
      <c r="B538" s="34" t="s">
        <v>224</v>
      </c>
      <c r="C538" s="12">
        <v>28000</v>
      </c>
      <c r="D538" s="95"/>
      <c r="E538" s="95"/>
    </row>
    <row r="539" spans="1:5" ht="12.75">
      <c r="A539" s="42"/>
      <c r="B539" s="219"/>
      <c r="C539" s="43"/>
      <c r="D539" s="97"/>
      <c r="E539" s="97"/>
    </row>
    <row r="540" spans="1:5" ht="12.75">
      <c r="A540" s="42"/>
      <c r="B540" s="219"/>
      <c r="C540" s="43"/>
      <c r="D540" s="97"/>
      <c r="E540" s="97"/>
    </row>
    <row r="541" spans="1:5" ht="12.75">
      <c r="A541" s="42"/>
      <c r="B541" s="219"/>
      <c r="C541" s="43"/>
      <c r="D541" s="97"/>
      <c r="E541" s="97"/>
    </row>
    <row r="542" spans="1:5" ht="12.75">
      <c r="A542" s="49">
        <v>424</v>
      </c>
      <c r="B542" s="54" t="s">
        <v>311</v>
      </c>
      <c r="C542" s="48">
        <f>SUM(C543,C544)</f>
        <v>70000</v>
      </c>
      <c r="D542" s="93"/>
      <c r="E542" s="93"/>
    </row>
    <row r="543" spans="1:5" ht="12.75">
      <c r="A543" s="26">
        <v>42411</v>
      </c>
      <c r="B543" s="34" t="s">
        <v>378</v>
      </c>
      <c r="C543" s="12">
        <v>70000</v>
      </c>
      <c r="D543" s="95"/>
      <c r="E543" s="95"/>
    </row>
    <row r="544" spans="1:5" ht="12.75">
      <c r="A544" s="42"/>
      <c r="B544" s="219"/>
      <c r="C544" s="43"/>
      <c r="D544" s="275"/>
      <c r="E544" s="97"/>
    </row>
    <row r="545" spans="1:5" ht="12.75">
      <c r="A545" s="241"/>
      <c r="B545" s="249"/>
      <c r="C545" s="243"/>
      <c r="D545" s="244"/>
      <c r="E545" s="244"/>
    </row>
    <row r="546" spans="1:5" ht="12.75">
      <c r="A546" s="241"/>
      <c r="B546" s="249"/>
      <c r="C546" s="243"/>
      <c r="D546" s="244"/>
      <c r="E546" s="244"/>
    </row>
    <row r="547" spans="1:5" ht="12.75">
      <c r="A547" s="241"/>
      <c r="B547" s="249"/>
      <c r="C547" s="243"/>
      <c r="D547" s="244"/>
      <c r="E547" s="244"/>
    </row>
    <row r="548" spans="1:5" ht="12.75">
      <c r="A548" s="241"/>
      <c r="B548" s="249"/>
      <c r="C548" s="243"/>
      <c r="D548" s="244"/>
      <c r="E548" s="244"/>
    </row>
    <row r="549" spans="1:5" ht="12.75">
      <c r="A549" s="241"/>
      <c r="B549" s="249"/>
      <c r="C549" s="243"/>
      <c r="D549" s="244"/>
      <c r="E549" s="244"/>
    </row>
    <row r="550" spans="1:5" ht="12.75">
      <c r="A550" s="241"/>
      <c r="B550" s="249"/>
      <c r="C550" s="243"/>
      <c r="D550" s="244"/>
      <c r="E550" s="244"/>
    </row>
    <row r="551" spans="1:5" ht="12.75">
      <c r="A551" s="241"/>
      <c r="B551" s="249"/>
      <c r="C551" s="243"/>
      <c r="D551" s="244"/>
      <c r="E551" s="244"/>
    </row>
    <row r="552" spans="1:5" ht="12.75">
      <c r="A552" s="241"/>
      <c r="B552" s="249"/>
      <c r="C552" s="243"/>
      <c r="D552" s="244"/>
      <c r="E552" s="244"/>
    </row>
    <row r="553" spans="1:5" ht="12.75">
      <c r="A553" s="241"/>
      <c r="B553" s="249"/>
      <c r="C553" s="243"/>
      <c r="D553" s="244"/>
      <c r="E553" s="244"/>
    </row>
    <row r="554" spans="1:5" ht="12.75">
      <c r="A554" s="241"/>
      <c r="B554" s="249"/>
      <c r="C554" s="243"/>
      <c r="D554" s="244"/>
      <c r="E554" s="244"/>
    </row>
    <row r="555" spans="1:5" ht="12.75">
      <c r="A555" s="241"/>
      <c r="B555" s="249"/>
      <c r="C555" s="243"/>
      <c r="D555" s="244"/>
      <c r="E555" s="244"/>
    </row>
    <row r="556" spans="1:5" ht="12.75">
      <c r="A556" s="241"/>
      <c r="B556" s="249"/>
      <c r="C556" s="243"/>
      <c r="D556" s="244"/>
      <c r="E556" s="244"/>
    </row>
    <row r="557" spans="1:5" ht="12.75">
      <c r="A557" s="241"/>
      <c r="B557" s="249"/>
      <c r="C557" s="243"/>
      <c r="D557" s="244"/>
      <c r="E557" s="244"/>
    </row>
    <row r="558" spans="1:5" ht="12.75">
      <c r="A558" s="241"/>
      <c r="B558" s="249"/>
      <c r="C558" s="243"/>
      <c r="D558" s="244"/>
      <c r="E558" s="244"/>
    </row>
    <row r="559" spans="1:5" ht="12.75">
      <c r="A559" s="241"/>
      <c r="B559" s="249"/>
      <c r="C559" s="243"/>
      <c r="D559" s="244"/>
      <c r="E559" s="244"/>
    </row>
    <row r="560" spans="1:5" ht="12.75">
      <c r="A560" s="241"/>
      <c r="B560" s="249"/>
      <c r="C560" s="243"/>
      <c r="D560" s="244"/>
      <c r="E560" s="244"/>
    </row>
    <row r="561" spans="1:5" ht="12.75">
      <c r="A561" s="241"/>
      <c r="B561" s="249"/>
      <c r="C561" s="243"/>
      <c r="D561" s="244"/>
      <c r="E561" s="244"/>
    </row>
    <row r="562" spans="1:5" ht="12.75">
      <c r="A562" s="241"/>
      <c r="B562" s="249"/>
      <c r="C562" s="243"/>
      <c r="D562" s="244"/>
      <c r="E562" s="244"/>
    </row>
    <row r="563" spans="1:5" ht="12.75">
      <c r="A563" s="241"/>
      <c r="B563" s="249"/>
      <c r="C563" s="243"/>
      <c r="D563" s="244"/>
      <c r="E563" s="244"/>
    </row>
    <row r="564" spans="1:5" ht="12.75">
      <c r="A564" s="241"/>
      <c r="B564" s="249"/>
      <c r="C564" s="243"/>
      <c r="D564" s="244"/>
      <c r="E564" s="244"/>
    </row>
    <row r="565" spans="1:5" ht="12.75">
      <c r="A565" s="241"/>
      <c r="B565" s="249"/>
      <c r="C565" s="243"/>
      <c r="D565" s="244"/>
      <c r="E565" s="244"/>
    </row>
    <row r="566" spans="1:5" ht="12.75">
      <c r="A566" s="241"/>
      <c r="B566" s="249"/>
      <c r="C566" s="243"/>
      <c r="D566" s="244"/>
      <c r="E566" s="244"/>
    </row>
    <row r="567" spans="1:5" ht="12.75">
      <c r="A567" s="241"/>
      <c r="B567" s="249"/>
      <c r="C567" s="243"/>
      <c r="D567" s="244"/>
      <c r="E567" s="244"/>
    </row>
    <row r="568" spans="1:5" ht="12.75">
      <c r="A568" s="241"/>
      <c r="B568" s="249"/>
      <c r="C568" s="243"/>
      <c r="D568" s="244"/>
      <c r="E568" s="244"/>
    </row>
    <row r="569" spans="1:5" ht="12.75">
      <c r="A569" s="241"/>
      <c r="B569" s="249"/>
      <c r="C569" s="243"/>
      <c r="D569" s="244"/>
      <c r="E569" s="244"/>
    </row>
    <row r="570" spans="1:5" ht="12.75">
      <c r="A570" s="241"/>
      <c r="B570" s="249"/>
      <c r="C570" s="243"/>
      <c r="D570" s="244"/>
      <c r="E570" s="244"/>
    </row>
    <row r="571" spans="1:5" ht="12.75">
      <c r="A571" s="241"/>
      <c r="B571" s="249"/>
      <c r="C571" s="243"/>
      <c r="D571" s="244"/>
      <c r="E571" s="244"/>
    </row>
    <row r="572" spans="1:5" ht="12.75">
      <c r="A572" s="241"/>
      <c r="B572" s="249"/>
      <c r="C572" s="243"/>
      <c r="D572" s="244"/>
      <c r="E572" s="244"/>
    </row>
    <row r="573" spans="1:5" ht="12.75">
      <c r="A573" s="241"/>
      <c r="B573" s="249"/>
      <c r="C573" s="243"/>
      <c r="D573" s="244"/>
      <c r="E573" s="244"/>
    </row>
    <row r="574" spans="1:5" ht="12.75">
      <c r="A574" s="241"/>
      <c r="B574" s="249"/>
      <c r="C574" s="243"/>
      <c r="D574" s="244"/>
      <c r="E574" s="244"/>
    </row>
    <row r="575" ht="12.75">
      <c r="B575"/>
    </row>
    <row r="576" ht="12.75">
      <c r="B576"/>
    </row>
    <row r="577" spans="1:5" ht="33" customHeight="1">
      <c r="A577" s="168" t="s">
        <v>51</v>
      </c>
      <c r="B577" s="177" t="s">
        <v>52</v>
      </c>
      <c r="C577" s="28">
        <f>SUM(C582:C582)</f>
        <v>700</v>
      </c>
      <c r="D577" s="170"/>
      <c r="E577" s="170"/>
    </row>
    <row r="578" spans="1:5" ht="33" customHeight="1">
      <c r="A578" s="161"/>
      <c r="B578" s="162"/>
      <c r="C578" s="165"/>
      <c r="D578" s="103"/>
      <c r="E578" s="103"/>
    </row>
    <row r="579" spans="1:5" ht="15.75" customHeight="1">
      <c r="A579" s="38" t="s">
        <v>39</v>
      </c>
      <c r="B579" s="38" t="s">
        <v>40</v>
      </c>
      <c r="C579" s="37">
        <f>SUM(C580)</f>
        <v>700</v>
      </c>
      <c r="D579" s="100"/>
      <c r="E579" s="100"/>
    </row>
    <row r="580" spans="1:5" ht="31.5" customHeight="1">
      <c r="A580" s="147" t="s">
        <v>44</v>
      </c>
      <c r="B580" s="147" t="s">
        <v>53</v>
      </c>
      <c r="C580" s="145">
        <f>SUM(C581)</f>
        <v>700</v>
      </c>
      <c r="D580" s="146"/>
      <c r="E580" s="146"/>
    </row>
    <row r="581" spans="1:5" ht="12.75">
      <c r="A581" s="131">
        <v>32</v>
      </c>
      <c r="B581" s="125" t="s">
        <v>347</v>
      </c>
      <c r="C581" s="130">
        <f>SUM(C582)</f>
        <v>700</v>
      </c>
      <c r="D581" s="129">
        <f>SUM(C581+(C581*1%))</f>
        <v>707</v>
      </c>
      <c r="E581" s="129">
        <f>SUM(D581+(D581*1.5%))</f>
        <v>717.605</v>
      </c>
    </row>
    <row r="582" spans="1:5" ht="12.75">
      <c r="A582" s="50">
        <v>322</v>
      </c>
      <c r="B582" s="53" t="s">
        <v>28</v>
      </c>
      <c r="C582" s="52">
        <f>SUM(C583)</f>
        <v>700</v>
      </c>
      <c r="D582" s="93"/>
      <c r="E582" s="93"/>
    </row>
    <row r="583" spans="1:5" ht="12.75">
      <c r="A583" s="29">
        <v>32219</v>
      </c>
      <c r="B583" s="32" t="s">
        <v>205</v>
      </c>
      <c r="C583" s="33">
        <v>700</v>
      </c>
      <c r="D583" s="95"/>
      <c r="E583" s="95"/>
    </row>
    <row r="584" spans="1:5" ht="12.75">
      <c r="A584" s="29"/>
      <c r="B584" s="32"/>
      <c r="C584" s="46"/>
      <c r="D584" s="119"/>
      <c r="E584" s="95"/>
    </row>
    <row r="585" spans="1:5" ht="12.75">
      <c r="A585" s="250"/>
      <c r="B585" s="250"/>
      <c r="C585" s="250"/>
      <c r="D585" s="250"/>
      <c r="E585" s="250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spans="1:5" ht="12.75">
      <c r="A629" s="251"/>
      <c r="B629" s="252"/>
      <c r="C629" s="253"/>
      <c r="D629" s="254"/>
      <c r="E629" s="254"/>
    </row>
    <row r="630" spans="1:5" ht="30" customHeight="1">
      <c r="A630" s="168" t="s">
        <v>58</v>
      </c>
      <c r="B630" s="177" t="s">
        <v>59</v>
      </c>
      <c r="C630" s="28">
        <f>SUM(C632)</f>
        <v>31200</v>
      </c>
      <c r="D630" s="170"/>
      <c r="E630" s="170"/>
    </row>
    <row r="631" spans="1:5" ht="30" customHeight="1">
      <c r="A631" s="161"/>
      <c r="B631" s="162"/>
      <c r="C631" s="165"/>
      <c r="D631" s="103"/>
      <c r="E631" s="103"/>
    </row>
    <row r="632" spans="1:5" ht="25.5">
      <c r="A632" s="38" t="s">
        <v>39</v>
      </c>
      <c r="B632" s="38" t="s">
        <v>40</v>
      </c>
      <c r="C632" s="37">
        <f>SUM(C633)</f>
        <v>31200</v>
      </c>
      <c r="D632" s="100"/>
      <c r="E632" s="100"/>
    </row>
    <row r="633" spans="1:5" ht="25.5">
      <c r="A633" s="147" t="s">
        <v>57</v>
      </c>
      <c r="B633" s="147" t="s">
        <v>121</v>
      </c>
      <c r="C633" s="145">
        <f>SUM(C634)</f>
        <v>31200</v>
      </c>
      <c r="D633" s="146"/>
      <c r="E633" s="146"/>
    </row>
    <row r="634" spans="1:5" ht="12.75">
      <c r="A634" s="131">
        <v>32</v>
      </c>
      <c r="B634" s="125" t="s">
        <v>347</v>
      </c>
      <c r="C634" s="130">
        <f>SUM(C635)</f>
        <v>31200</v>
      </c>
      <c r="D634" s="129">
        <f>SUM(C634+(C634*1%))</f>
        <v>31512</v>
      </c>
      <c r="E634" s="129">
        <f>SUM(D634+(D634*1.5%))</f>
        <v>31984.68</v>
      </c>
    </row>
    <row r="635" spans="1:5" ht="12.75">
      <c r="A635" s="50">
        <v>324</v>
      </c>
      <c r="B635" s="53" t="s">
        <v>60</v>
      </c>
      <c r="C635" s="52">
        <f>SUM(C636,C637)</f>
        <v>31200</v>
      </c>
      <c r="D635" s="93"/>
      <c r="E635" s="93"/>
    </row>
    <row r="636" spans="1:5" ht="12.75">
      <c r="A636" s="29">
        <v>32412</v>
      </c>
      <c r="B636" s="32" t="s">
        <v>209</v>
      </c>
      <c r="C636" s="33">
        <v>15600</v>
      </c>
      <c r="D636" s="95"/>
      <c r="E636" s="95"/>
    </row>
    <row r="637" spans="1:5" ht="12.75">
      <c r="A637" s="267">
        <v>32412</v>
      </c>
      <c r="B637" s="265" t="s">
        <v>386</v>
      </c>
      <c r="C637" s="257">
        <v>15600</v>
      </c>
      <c r="D637" s="268"/>
      <c r="E637" s="269"/>
    </row>
    <row r="638" spans="1:5" ht="12.75">
      <c r="A638" s="161"/>
      <c r="B638" s="162"/>
      <c r="C638" s="163"/>
      <c r="D638" s="164"/>
      <c r="E638" s="103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spans="1:5" ht="39" customHeight="1">
      <c r="A684" s="168" t="s">
        <v>31</v>
      </c>
      <c r="B684" s="177" t="s">
        <v>32</v>
      </c>
      <c r="C684" s="28">
        <f>SUM(C686,C703)</f>
        <v>24000</v>
      </c>
      <c r="D684" s="28">
        <f>SUM(D686,D703,D719)</f>
        <v>0</v>
      </c>
      <c r="E684" s="28">
        <f>SUM(E686,E703,E719)</f>
        <v>0</v>
      </c>
    </row>
    <row r="685" spans="1:5" ht="39" customHeight="1">
      <c r="A685" s="161"/>
      <c r="B685" s="162"/>
      <c r="C685" s="165"/>
      <c r="D685" s="103"/>
      <c r="E685" s="103"/>
    </row>
    <row r="686" spans="1:5" ht="21" customHeight="1">
      <c r="A686" s="35" t="s">
        <v>13</v>
      </c>
      <c r="B686" s="36" t="s">
        <v>5</v>
      </c>
      <c r="C686" s="37">
        <f>SUM(C687)</f>
        <v>15000</v>
      </c>
      <c r="D686" s="100"/>
      <c r="E686" s="100"/>
    </row>
    <row r="687" spans="1:5" ht="40.5" customHeight="1">
      <c r="A687" s="143" t="s">
        <v>24</v>
      </c>
      <c r="B687" s="144" t="s">
        <v>8</v>
      </c>
      <c r="C687" s="145">
        <f>SUM(C688)</f>
        <v>15000</v>
      </c>
      <c r="D687" s="146"/>
      <c r="E687" s="146"/>
    </row>
    <row r="688" spans="1:5" ht="12.75">
      <c r="A688" s="131">
        <v>32</v>
      </c>
      <c r="B688" s="125" t="s">
        <v>347</v>
      </c>
      <c r="C688" s="130">
        <f>SUM(C689,C693,C699)</f>
        <v>15000</v>
      </c>
      <c r="D688" s="129">
        <f>SUM(C688+(C688*1%))</f>
        <v>15150</v>
      </c>
      <c r="E688" s="129">
        <f>SUM(D688+(D688*1.5%))</f>
        <v>15377.25</v>
      </c>
    </row>
    <row r="689" spans="1:5" ht="12.75">
      <c r="A689" s="50">
        <v>321</v>
      </c>
      <c r="B689" s="53" t="s">
        <v>33</v>
      </c>
      <c r="C689" s="52">
        <f>SUM(C690:C692)</f>
        <v>3000</v>
      </c>
      <c r="D689" s="93"/>
      <c r="E689" s="93"/>
    </row>
    <row r="690" spans="1:5" ht="12.75">
      <c r="A690" s="29">
        <v>32111</v>
      </c>
      <c r="B690" s="32" t="s">
        <v>151</v>
      </c>
      <c r="C690" s="33">
        <v>500</v>
      </c>
      <c r="D690" s="95"/>
      <c r="E690" s="95"/>
    </row>
    <row r="691" spans="1:5" ht="12.75">
      <c r="A691" s="29">
        <v>32112</v>
      </c>
      <c r="B691" s="32" t="s">
        <v>173</v>
      </c>
      <c r="C691" s="33">
        <v>2400</v>
      </c>
      <c r="D691" s="95"/>
      <c r="E691" s="95"/>
    </row>
    <row r="692" spans="1:5" ht="12.75">
      <c r="A692" s="29">
        <v>32115</v>
      </c>
      <c r="B692" s="32" t="s">
        <v>174</v>
      </c>
      <c r="C692" s="33">
        <v>100</v>
      </c>
      <c r="D692" s="95"/>
      <c r="E692" s="95"/>
    </row>
    <row r="693" spans="1:5" ht="12.75">
      <c r="A693" s="50">
        <v>322</v>
      </c>
      <c r="B693" s="53" t="s">
        <v>20</v>
      </c>
      <c r="C693" s="52">
        <f>SUM(C694:C698)</f>
        <v>6000</v>
      </c>
      <c r="D693" s="93"/>
      <c r="E693" s="93"/>
    </row>
    <row r="694" spans="1:5" ht="12.75">
      <c r="A694" s="29">
        <v>32219</v>
      </c>
      <c r="B694" s="32" t="s">
        <v>175</v>
      </c>
      <c r="C694" s="33">
        <v>1000</v>
      </c>
      <c r="D694" s="95"/>
      <c r="E694" s="95"/>
    </row>
    <row r="695" spans="1:5" ht="12.75">
      <c r="A695" s="29">
        <v>32241</v>
      </c>
      <c r="B695" s="32" t="s">
        <v>176</v>
      </c>
      <c r="C695" s="33">
        <v>2000</v>
      </c>
      <c r="D695" s="95"/>
      <c r="E695" s="95"/>
    </row>
    <row r="696" spans="1:5" ht="12.75">
      <c r="A696" s="29">
        <v>32242</v>
      </c>
      <c r="B696" s="32" t="s">
        <v>177</v>
      </c>
      <c r="C696" s="33">
        <v>1000</v>
      </c>
      <c r="D696" s="95"/>
      <c r="E696" s="95"/>
    </row>
    <row r="697" spans="1:5" ht="12.75">
      <c r="A697" s="29">
        <v>32251</v>
      </c>
      <c r="B697" s="32" t="s">
        <v>162</v>
      </c>
      <c r="C697" s="33">
        <v>2000</v>
      </c>
      <c r="D697" s="95"/>
      <c r="E697" s="95"/>
    </row>
    <row r="698" spans="1:5" ht="12.75">
      <c r="A698" s="29"/>
      <c r="B698" s="32"/>
      <c r="C698" s="33"/>
      <c r="D698" s="95"/>
      <c r="E698" s="95"/>
    </row>
    <row r="699" spans="1:5" ht="12.75">
      <c r="A699" s="50">
        <v>323</v>
      </c>
      <c r="B699" s="53" t="s">
        <v>21</v>
      </c>
      <c r="C699" s="52">
        <f>SUM(C700:C702)</f>
        <v>6000</v>
      </c>
      <c r="D699" s="93"/>
      <c r="E699" s="93"/>
    </row>
    <row r="700" spans="1:5" ht="12.75">
      <c r="A700" s="29">
        <v>32321</v>
      </c>
      <c r="B700" s="32" t="s">
        <v>166</v>
      </c>
      <c r="C700" s="33">
        <v>2000</v>
      </c>
      <c r="D700" s="95"/>
      <c r="E700" s="95"/>
    </row>
    <row r="701" spans="1:5" ht="12.75">
      <c r="A701" s="29">
        <v>32322</v>
      </c>
      <c r="B701" s="32" t="s">
        <v>167</v>
      </c>
      <c r="C701" s="33">
        <v>3000</v>
      </c>
      <c r="D701" s="95"/>
      <c r="E701" s="95"/>
    </row>
    <row r="702" spans="1:5" ht="12.75">
      <c r="A702" s="29">
        <v>32391</v>
      </c>
      <c r="B702" s="32" t="s">
        <v>178</v>
      </c>
      <c r="C702" s="33">
        <v>1000</v>
      </c>
      <c r="D702" s="95"/>
      <c r="E702" s="95"/>
    </row>
    <row r="703" spans="1:5" ht="25.5">
      <c r="A703" s="38" t="s">
        <v>39</v>
      </c>
      <c r="B703" s="38" t="s">
        <v>40</v>
      </c>
      <c r="C703" s="37">
        <f>SUM(C704,C714)</f>
        <v>9000</v>
      </c>
      <c r="D703" s="100"/>
      <c r="E703" s="100"/>
    </row>
    <row r="704" spans="1:5" ht="25.5">
      <c r="A704" s="147" t="s">
        <v>44</v>
      </c>
      <c r="B704" s="147" t="s">
        <v>53</v>
      </c>
      <c r="C704" s="145">
        <f>SUM(C705)</f>
        <v>5000</v>
      </c>
      <c r="D704" s="146"/>
      <c r="E704" s="146"/>
    </row>
    <row r="705" spans="1:5" ht="12.75">
      <c r="A705" s="131">
        <v>32</v>
      </c>
      <c r="B705" s="125" t="s">
        <v>347</v>
      </c>
      <c r="C705" s="130">
        <f>SUM(C706,C709,C711)</f>
        <v>5000</v>
      </c>
      <c r="D705" s="129">
        <f>SUM(C705+(C705*1%))</f>
        <v>5050</v>
      </c>
      <c r="E705" s="129">
        <f>SUM(D705+(D705*1.5%))</f>
        <v>5125.75</v>
      </c>
    </row>
    <row r="706" spans="1:5" ht="25.5">
      <c r="A706" s="50">
        <v>321</v>
      </c>
      <c r="B706" s="53" t="s">
        <v>54</v>
      </c>
      <c r="C706" s="52">
        <f>SUM(C707:C708)</f>
        <v>2000</v>
      </c>
      <c r="D706" s="93"/>
      <c r="E706" s="93"/>
    </row>
    <row r="707" spans="1:5" ht="12.75">
      <c r="A707" s="29">
        <v>32111</v>
      </c>
      <c r="B707" s="32" t="s">
        <v>208</v>
      </c>
      <c r="C707" s="33">
        <v>1000</v>
      </c>
      <c r="D707" s="95"/>
      <c r="E707" s="95"/>
    </row>
    <row r="708" spans="1:5" ht="12.75">
      <c r="A708" s="29">
        <v>32115</v>
      </c>
      <c r="B708" s="32" t="s">
        <v>207</v>
      </c>
      <c r="C708" s="33">
        <v>1000</v>
      </c>
      <c r="D708" s="95"/>
      <c r="E708" s="95"/>
    </row>
    <row r="709" spans="1:5" ht="25.5">
      <c r="A709" s="50">
        <v>322</v>
      </c>
      <c r="B709" s="53" t="s">
        <v>55</v>
      </c>
      <c r="C709" s="52">
        <f>SUM(C710)</f>
        <v>1000</v>
      </c>
      <c r="D709" s="93"/>
      <c r="E709" s="93"/>
    </row>
    <row r="710" spans="1:5" ht="12.75">
      <c r="A710" s="29">
        <v>32219</v>
      </c>
      <c r="B710" s="32" t="s">
        <v>206</v>
      </c>
      <c r="C710" s="33">
        <v>1000</v>
      </c>
      <c r="D710" s="95"/>
      <c r="E710" s="95"/>
    </row>
    <row r="711" spans="1:5" ht="12.75">
      <c r="A711" s="50">
        <v>323</v>
      </c>
      <c r="B711" s="53" t="s">
        <v>56</v>
      </c>
      <c r="C711" s="52">
        <f>SUM(C712)</f>
        <v>2000</v>
      </c>
      <c r="D711" s="93"/>
      <c r="E711" s="93"/>
    </row>
    <row r="712" spans="1:5" ht="25.5">
      <c r="A712" s="29">
        <v>32319</v>
      </c>
      <c r="B712" s="32" t="s">
        <v>199</v>
      </c>
      <c r="C712" s="33">
        <v>2000</v>
      </c>
      <c r="D712" s="95"/>
      <c r="E712" s="95"/>
    </row>
    <row r="713" spans="1:5" ht="12.75">
      <c r="A713" s="162"/>
      <c r="B713" s="162"/>
      <c r="C713" s="165"/>
      <c r="D713" s="103"/>
      <c r="E713" s="103"/>
    </row>
    <row r="714" spans="1:5" ht="25.5">
      <c r="A714" s="143" t="s">
        <v>65</v>
      </c>
      <c r="B714" s="148" t="s">
        <v>66</v>
      </c>
      <c r="C714" s="149">
        <f>SUM(C715)</f>
        <v>4000</v>
      </c>
      <c r="D714" s="150"/>
      <c r="E714" s="151"/>
    </row>
    <row r="715" spans="1:5" ht="12.75">
      <c r="A715" s="131">
        <v>32</v>
      </c>
      <c r="B715" s="125" t="s">
        <v>347</v>
      </c>
      <c r="C715" s="128">
        <f>SUM(C716)</f>
        <v>4000</v>
      </c>
      <c r="D715" s="129">
        <f>SUM(C715+(C715*1%))</f>
        <v>4040</v>
      </c>
      <c r="E715" s="129">
        <f>SUM(D715+(D715*1.5%))</f>
        <v>4100.6</v>
      </c>
    </row>
    <row r="716" spans="1:5" ht="12.75">
      <c r="A716" s="50">
        <v>322</v>
      </c>
      <c r="B716" s="53" t="s">
        <v>28</v>
      </c>
      <c r="C716" s="48">
        <f>SUM(C717,C718)</f>
        <v>4000</v>
      </c>
      <c r="D716" s="93"/>
      <c r="E716" s="93"/>
    </row>
    <row r="717" spans="1:5" ht="25.5">
      <c r="A717" s="29">
        <v>32219</v>
      </c>
      <c r="B717" s="32" t="s">
        <v>337</v>
      </c>
      <c r="C717" s="12">
        <v>2000</v>
      </c>
      <c r="D717" s="95"/>
      <c r="E717" s="95"/>
    </row>
    <row r="718" spans="1:5" ht="25.5">
      <c r="A718" s="264">
        <v>32219</v>
      </c>
      <c r="B718" s="265" t="s">
        <v>388</v>
      </c>
      <c r="C718" s="257">
        <v>2000</v>
      </c>
      <c r="D718" s="259"/>
      <c r="E718" s="258"/>
    </row>
    <row r="719" spans="1:5" ht="25.5">
      <c r="A719" s="35" t="s">
        <v>67</v>
      </c>
      <c r="B719" s="36" t="s">
        <v>68</v>
      </c>
      <c r="C719" s="39">
        <f>SUM(C720)</f>
        <v>0</v>
      </c>
      <c r="D719" s="105"/>
      <c r="E719" s="121"/>
    </row>
    <row r="720" spans="1:5" ht="25.5">
      <c r="A720" s="143" t="s">
        <v>69</v>
      </c>
      <c r="B720" s="144" t="s">
        <v>70</v>
      </c>
      <c r="C720" s="149">
        <f>SUM(C722)</f>
        <v>0</v>
      </c>
      <c r="D720" s="150"/>
      <c r="E720" s="151"/>
    </row>
    <row r="721" spans="1:5" ht="25.5">
      <c r="A721" s="127">
        <v>42</v>
      </c>
      <c r="B721" s="133" t="s">
        <v>351</v>
      </c>
      <c r="C721" s="128">
        <f>SUM(C722)</f>
        <v>0</v>
      </c>
      <c r="D721" s="128">
        <f>SUM(D722)</f>
        <v>0</v>
      </c>
      <c r="E721" s="128">
        <f>SUM(E722)</f>
        <v>0</v>
      </c>
    </row>
    <row r="722" spans="1:5" ht="12.75">
      <c r="A722" s="49">
        <v>422</v>
      </c>
      <c r="B722" s="54" t="s">
        <v>71</v>
      </c>
      <c r="C722" s="48">
        <f>SUM(C723)</f>
        <v>0</v>
      </c>
      <c r="D722" s="48">
        <f>SUM(D723)</f>
        <v>0</v>
      </c>
      <c r="E722" s="93"/>
    </row>
    <row r="723" spans="1:5" ht="12.75">
      <c r="A723" s="122"/>
      <c r="B723" s="123"/>
      <c r="C723" s="43"/>
      <c r="D723" s="275"/>
      <c r="E723" s="97"/>
    </row>
    <row r="724" spans="1:5" ht="12.75">
      <c r="A724" s="193"/>
      <c r="B724" s="196"/>
      <c r="C724" s="194"/>
      <c r="D724" s="195"/>
      <c r="E724" s="195"/>
    </row>
    <row r="725" spans="1:5" ht="27" customHeight="1">
      <c r="A725" s="172" t="s">
        <v>73</v>
      </c>
      <c r="B725" s="220" t="s">
        <v>74</v>
      </c>
      <c r="C725" s="14">
        <f>SUM(C727)</f>
        <v>17500</v>
      </c>
      <c r="D725" s="198"/>
      <c r="E725" s="199"/>
    </row>
    <row r="726" spans="1:5" ht="27" customHeight="1">
      <c r="A726" s="197"/>
      <c r="B726" s="221"/>
      <c r="C726" s="157"/>
      <c r="D726" s="158"/>
      <c r="E726" s="159"/>
    </row>
    <row r="727" spans="1:5" ht="25.5">
      <c r="A727" s="35" t="s">
        <v>67</v>
      </c>
      <c r="B727" s="36" t="s">
        <v>68</v>
      </c>
      <c r="C727" s="39">
        <f>SUM(C728)</f>
        <v>17500</v>
      </c>
      <c r="D727" s="105"/>
      <c r="E727" s="121"/>
    </row>
    <row r="728" spans="1:5" ht="25.5">
      <c r="A728" s="143" t="s">
        <v>69</v>
      </c>
      <c r="B728" s="144" t="s">
        <v>70</v>
      </c>
      <c r="C728" s="149">
        <f>SUM(C729)</f>
        <v>17500</v>
      </c>
      <c r="D728" s="150"/>
      <c r="E728" s="151"/>
    </row>
    <row r="729" spans="1:5" ht="25.5">
      <c r="A729" s="127">
        <v>42</v>
      </c>
      <c r="B729" s="133" t="s">
        <v>351</v>
      </c>
      <c r="C729" s="128">
        <f>SUM(C730,C733)</f>
        <v>17500</v>
      </c>
      <c r="D729" s="129">
        <f>SUM(C729+(C729*1%))</f>
        <v>17675</v>
      </c>
      <c r="E729" s="129">
        <f>SUM(D729+(D729*1.5%))</f>
        <v>17940.125</v>
      </c>
    </row>
    <row r="730" spans="1:5" ht="12.75">
      <c r="A730" s="49">
        <v>422</v>
      </c>
      <c r="B730" s="54" t="s">
        <v>71</v>
      </c>
      <c r="C730" s="48">
        <f>SUM(C731:C732)</f>
        <v>17000</v>
      </c>
      <c r="D730" s="93"/>
      <c r="E730" s="93"/>
    </row>
    <row r="731" spans="1:5" ht="12.75">
      <c r="A731" s="26">
        <v>42211</v>
      </c>
      <c r="B731" s="34" t="s">
        <v>225</v>
      </c>
      <c r="C731" s="12">
        <v>10000</v>
      </c>
      <c r="D731" s="95"/>
      <c r="E731" s="95"/>
    </row>
    <row r="732" spans="1:5" ht="12.75">
      <c r="A732" s="26">
        <v>42212</v>
      </c>
      <c r="B732" s="34" t="s">
        <v>226</v>
      </c>
      <c r="C732" s="12">
        <v>7000</v>
      </c>
      <c r="D732" s="95"/>
      <c r="E732" s="95"/>
    </row>
    <row r="733" spans="1:5" ht="12.75">
      <c r="A733" s="49">
        <v>424</v>
      </c>
      <c r="B733" s="54" t="s">
        <v>9</v>
      </c>
      <c r="C733" s="48">
        <f>SUM(C734)</f>
        <v>500</v>
      </c>
      <c r="D733" s="93"/>
      <c r="E733" s="93"/>
    </row>
    <row r="734" spans="1:5" ht="12.75">
      <c r="A734" s="26">
        <v>42411</v>
      </c>
      <c r="B734" s="34" t="s">
        <v>227</v>
      </c>
      <c r="C734" s="12">
        <v>500</v>
      </c>
      <c r="D734" s="95"/>
      <c r="E734" s="95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spans="1:5" ht="44.25" customHeight="1">
      <c r="A779" s="168" t="s">
        <v>34</v>
      </c>
      <c r="B779" s="177" t="s">
        <v>35</v>
      </c>
      <c r="C779" s="28">
        <f>SUM(C781,C787)</f>
        <v>6000</v>
      </c>
      <c r="D779" s="170"/>
      <c r="E779" s="170"/>
    </row>
    <row r="780" spans="1:5" ht="44.25" customHeight="1">
      <c r="A780" s="182"/>
      <c r="B780" s="192"/>
      <c r="C780" s="184"/>
      <c r="D780" s="185"/>
      <c r="E780" s="185"/>
    </row>
    <row r="781" spans="1:5" ht="33" customHeight="1">
      <c r="A781" s="35" t="s">
        <v>13</v>
      </c>
      <c r="B781" s="36" t="s">
        <v>5</v>
      </c>
      <c r="C781" s="37">
        <f>SUM(C782)</f>
        <v>2000</v>
      </c>
      <c r="D781" s="100"/>
      <c r="E781" s="100"/>
    </row>
    <row r="782" spans="1:5" ht="27.75" customHeight="1">
      <c r="A782" s="143" t="s">
        <v>24</v>
      </c>
      <c r="B782" s="144" t="s">
        <v>8</v>
      </c>
      <c r="C782" s="145">
        <f>SUM(C783)</f>
        <v>2000</v>
      </c>
      <c r="D782" s="146"/>
      <c r="E782" s="146"/>
    </row>
    <row r="783" spans="1:5" ht="12.75">
      <c r="A783" s="131">
        <v>32</v>
      </c>
      <c r="B783" s="125" t="s">
        <v>347</v>
      </c>
      <c r="C783" s="130">
        <f>SUM(C784)</f>
        <v>2000</v>
      </c>
      <c r="D783" s="129">
        <f>SUM(C783+(C783*1%))</f>
        <v>2020</v>
      </c>
      <c r="E783" s="129">
        <f>SUM(D783+(D783*1.5%))</f>
        <v>2050.3</v>
      </c>
    </row>
    <row r="784" spans="1:5" ht="12.75">
      <c r="A784" s="50">
        <v>322</v>
      </c>
      <c r="B784" s="53" t="s">
        <v>28</v>
      </c>
      <c r="C784" s="52">
        <f>SUM(C785)</f>
        <v>2000</v>
      </c>
      <c r="D784" s="93"/>
      <c r="E784" s="93"/>
    </row>
    <row r="785" spans="1:5" ht="25.5">
      <c r="A785" s="29">
        <v>32242</v>
      </c>
      <c r="B785" s="32" t="s">
        <v>371</v>
      </c>
      <c r="C785" s="33">
        <v>2000</v>
      </c>
      <c r="D785" s="95"/>
      <c r="E785" s="95"/>
    </row>
    <row r="786" spans="1:5" ht="12.75">
      <c r="A786" s="29"/>
      <c r="B786" s="32"/>
      <c r="C786" s="33"/>
      <c r="D786" s="95"/>
      <c r="E786" s="95"/>
    </row>
    <row r="787" spans="1:5" ht="25.5">
      <c r="A787" s="35" t="s">
        <v>67</v>
      </c>
      <c r="B787" s="36" t="s">
        <v>68</v>
      </c>
      <c r="C787" s="39">
        <f>SUM(C788)</f>
        <v>4000</v>
      </c>
      <c r="D787" s="105"/>
      <c r="E787" s="121"/>
    </row>
    <row r="788" spans="1:5" ht="25.5">
      <c r="A788" s="143" t="s">
        <v>69</v>
      </c>
      <c r="B788" s="144" t="s">
        <v>70</v>
      </c>
      <c r="C788" s="149">
        <f>SUM(C789)</f>
        <v>4000</v>
      </c>
      <c r="D788" s="150"/>
      <c r="E788" s="151"/>
    </row>
    <row r="789" spans="1:5" ht="25.5">
      <c r="A789" s="127">
        <v>42</v>
      </c>
      <c r="B789" s="133" t="s">
        <v>351</v>
      </c>
      <c r="C789" s="128">
        <f>SUM(C790)</f>
        <v>4000</v>
      </c>
      <c r="D789" s="129">
        <f>SUM(C789+(C789*1%))</f>
        <v>4040</v>
      </c>
      <c r="E789" s="129">
        <f>SUM(D789+(D789*1.5%))</f>
        <v>4100.6</v>
      </c>
    </row>
    <row r="790" spans="1:5" ht="12.75">
      <c r="A790" s="49">
        <v>422</v>
      </c>
      <c r="B790" s="54" t="s">
        <v>71</v>
      </c>
      <c r="C790" s="48">
        <f>SUM(C791:C792)</f>
        <v>4000</v>
      </c>
      <c r="D790" s="93"/>
      <c r="E790" s="93"/>
    </row>
    <row r="791" spans="1:5" ht="29.25" customHeight="1">
      <c r="A791" s="26">
        <v>42211</v>
      </c>
      <c r="B791" s="34" t="s">
        <v>370</v>
      </c>
      <c r="C791" s="12">
        <v>2000</v>
      </c>
      <c r="D791" s="95"/>
      <c r="E791" s="95"/>
    </row>
    <row r="792" spans="1:5" ht="15.75" customHeight="1">
      <c r="A792" s="255">
        <v>42212</v>
      </c>
      <c r="B792" s="270" t="s">
        <v>390</v>
      </c>
      <c r="C792" s="257">
        <v>2000</v>
      </c>
      <c r="D792" s="258"/>
      <c r="E792" s="258"/>
    </row>
    <row r="793" spans="1:5" ht="15.75" customHeight="1">
      <c r="A793" s="26"/>
      <c r="B793" s="34"/>
      <c r="C793" s="12"/>
      <c r="D793" s="95"/>
      <c r="E793" s="95"/>
    </row>
    <row r="794" spans="1:5" ht="12.75">
      <c r="A794" s="21"/>
      <c r="B794" s="222"/>
      <c r="C794" s="9"/>
      <c r="D794" s="5"/>
      <c r="E794" s="5"/>
    </row>
    <row r="795" spans="1:5" ht="15.75">
      <c r="A795" s="272">
        <v>4</v>
      </c>
      <c r="B795" s="273" t="s">
        <v>372</v>
      </c>
      <c r="C795" s="282">
        <f>SUM(C789,C729,C721,C536,C425,C325,C258)</f>
        <v>181000</v>
      </c>
      <c r="D795" s="283">
        <f>SUM(D789,D729,D721,D536,D425,D325,D258)</f>
        <v>182810</v>
      </c>
      <c r="E795" s="283">
        <f>SUM(E789,E729,E721,E536,E425,E325,E258)</f>
        <v>185552.14999999997</v>
      </c>
    </row>
    <row r="796" spans="1:5" ht="12.75">
      <c r="A796" s="21"/>
      <c r="B796" s="222"/>
      <c r="C796" s="9"/>
      <c r="D796" s="5"/>
      <c r="E796" s="5"/>
    </row>
    <row r="797" spans="1:5" ht="12.75">
      <c r="A797" s="21"/>
      <c r="B797" s="222"/>
      <c r="C797" s="9"/>
      <c r="D797" s="5"/>
      <c r="E797" s="5"/>
    </row>
    <row r="798" spans="1:5" ht="12.75">
      <c r="A798" s="21"/>
      <c r="B798" s="223" t="s">
        <v>10</v>
      </c>
      <c r="C798" s="10"/>
      <c r="D798" s="5"/>
      <c r="E798" s="5"/>
    </row>
    <row r="799" spans="1:5" ht="12.75">
      <c r="A799" s="21"/>
      <c r="B799" s="223" t="s">
        <v>11</v>
      </c>
      <c r="C799" s="10"/>
      <c r="D799" s="5"/>
      <c r="E799" s="5"/>
    </row>
    <row r="800" spans="1:3" ht="12.75">
      <c r="A800" s="22"/>
      <c r="B800" s="223"/>
      <c r="C800" s="11"/>
    </row>
    <row r="801" spans="1:3" ht="12.75">
      <c r="A801" s="22"/>
      <c r="B801" s="223" t="s">
        <v>408</v>
      </c>
      <c r="C801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7">
      <selection activeCell="C63" sqref="C63"/>
    </sheetView>
  </sheetViews>
  <sheetFormatPr defaultColWidth="9.140625" defaultRowHeight="12.75"/>
  <cols>
    <col min="1" max="1" width="31.7109375" style="0" customWidth="1"/>
    <col min="2" max="2" width="8.8515625" style="0" customWidth="1"/>
    <col min="3" max="3" width="8.7109375" style="0" customWidth="1"/>
    <col min="4" max="4" width="8.57421875" style="0" customWidth="1"/>
    <col min="5" max="5" width="9.140625" style="0" customWidth="1"/>
    <col min="6" max="6" width="8.7109375" style="0" customWidth="1"/>
    <col min="7" max="7" width="9.7109375" style="0" customWidth="1"/>
    <col min="8" max="8" width="5.7109375" style="0" customWidth="1"/>
    <col min="9" max="9" width="8.00390625" style="0" customWidth="1"/>
    <col min="10" max="10" width="8.57421875" style="0" customWidth="1"/>
    <col min="11" max="11" width="8.140625" style="0" customWidth="1"/>
    <col min="12" max="12" width="6.8515625" style="0" customWidth="1"/>
    <col min="13" max="13" width="4.28125" style="0" customWidth="1"/>
    <col min="14" max="14" width="7.7109375" style="0" customWidth="1"/>
  </cols>
  <sheetData>
    <row r="1" ht="12.75">
      <c r="A1" s="85" t="s">
        <v>297</v>
      </c>
    </row>
    <row r="2" spans="1:13" ht="18">
      <c r="A2" s="284" t="s">
        <v>332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267</v>
      </c>
    </row>
    <row r="4" spans="1:14" ht="15.75">
      <c r="A4" s="108"/>
      <c r="B4" s="285" t="s">
        <v>268</v>
      </c>
      <c r="C4" s="286"/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87"/>
    </row>
    <row r="5" spans="1:14" ht="103.5" customHeight="1">
      <c r="A5" s="109" t="s">
        <v>280</v>
      </c>
      <c r="B5" s="110" t="s">
        <v>272</v>
      </c>
      <c r="C5" s="110" t="s">
        <v>271</v>
      </c>
      <c r="D5" s="110" t="s">
        <v>273</v>
      </c>
      <c r="E5" s="110" t="s">
        <v>275</v>
      </c>
      <c r="F5" s="110" t="s">
        <v>327</v>
      </c>
      <c r="G5" s="110" t="s">
        <v>328</v>
      </c>
      <c r="H5" s="110" t="s">
        <v>277</v>
      </c>
      <c r="I5" s="110" t="s">
        <v>282</v>
      </c>
      <c r="J5" s="110" t="s">
        <v>329</v>
      </c>
      <c r="K5" s="110" t="s">
        <v>278</v>
      </c>
      <c r="L5" s="111" t="s">
        <v>279</v>
      </c>
      <c r="M5" s="111" t="s">
        <v>269</v>
      </c>
      <c r="N5" s="112" t="s">
        <v>330</v>
      </c>
    </row>
    <row r="6" spans="1:14" ht="24" customHeight="1">
      <c r="A6" s="106" t="s">
        <v>320</v>
      </c>
      <c r="B6" s="58"/>
      <c r="C6" s="58"/>
      <c r="D6" s="58"/>
      <c r="E6" s="59"/>
      <c r="F6" s="60"/>
      <c r="G6" s="60"/>
      <c r="H6" s="60"/>
      <c r="I6" s="60">
        <v>15600</v>
      </c>
      <c r="J6" s="60"/>
      <c r="K6" s="60"/>
      <c r="L6" s="60"/>
      <c r="M6" s="58"/>
      <c r="N6" s="113">
        <f>SUM(B6:M6)</f>
        <v>15600</v>
      </c>
    </row>
    <row r="7" spans="1:14" ht="21.75" customHeight="1">
      <c r="A7" s="106" t="s">
        <v>276</v>
      </c>
      <c r="B7" s="58"/>
      <c r="C7" s="58"/>
      <c r="D7" s="58"/>
      <c r="E7" s="58"/>
      <c r="F7" s="60">
        <v>220004</v>
      </c>
      <c r="G7" s="60">
        <v>5210829</v>
      </c>
      <c r="H7" s="60">
        <v>700</v>
      </c>
      <c r="I7" s="60"/>
      <c r="J7" s="61"/>
      <c r="K7" s="61"/>
      <c r="L7" s="61"/>
      <c r="M7" s="114"/>
      <c r="N7" s="113">
        <f aca="true" t="shared" si="0" ref="N7:N16">SUM(B7:M7)</f>
        <v>5431533</v>
      </c>
    </row>
    <row r="8" spans="1:14" ht="21.75" customHeight="1">
      <c r="A8" s="107" t="s">
        <v>321</v>
      </c>
      <c r="B8" s="62"/>
      <c r="C8" s="62"/>
      <c r="D8" s="62"/>
      <c r="E8" s="62">
        <v>5000</v>
      </c>
      <c r="F8" s="62"/>
      <c r="G8" s="62"/>
      <c r="H8" s="62"/>
      <c r="I8" s="62"/>
      <c r="J8" s="62"/>
      <c r="K8" s="62"/>
      <c r="L8" s="62"/>
      <c r="M8" s="62"/>
      <c r="N8" s="113">
        <f t="shared" si="0"/>
        <v>5000</v>
      </c>
    </row>
    <row r="9" spans="1:14" ht="18" customHeight="1">
      <c r="A9" s="107" t="s">
        <v>322</v>
      </c>
      <c r="B9" s="62"/>
      <c r="C9" s="62"/>
      <c r="D9" s="62">
        <v>1170</v>
      </c>
      <c r="E9" s="62"/>
      <c r="F9" s="62"/>
      <c r="G9" s="62"/>
      <c r="H9" s="62"/>
      <c r="I9" s="62"/>
      <c r="J9" s="62"/>
      <c r="K9" s="62"/>
      <c r="L9" s="62"/>
      <c r="M9" s="62"/>
      <c r="N9" s="113">
        <f t="shared" si="0"/>
        <v>1170</v>
      </c>
    </row>
    <row r="10" spans="1:14" ht="23.25" customHeight="1">
      <c r="A10" s="107" t="s">
        <v>281</v>
      </c>
      <c r="B10" s="62"/>
      <c r="C10" s="62"/>
      <c r="D10" s="62"/>
      <c r="E10" s="62">
        <v>420600</v>
      </c>
      <c r="F10" s="62"/>
      <c r="G10" s="62"/>
      <c r="H10" s="62"/>
      <c r="I10" s="62"/>
      <c r="J10" s="62"/>
      <c r="K10" s="62"/>
      <c r="L10" s="62">
        <v>2000</v>
      </c>
      <c r="M10" s="62"/>
      <c r="N10" s="113">
        <f t="shared" si="0"/>
        <v>422600</v>
      </c>
    </row>
    <row r="11" spans="1:14" ht="24" customHeight="1">
      <c r="A11" s="107" t="s">
        <v>323</v>
      </c>
      <c r="B11" s="62"/>
      <c r="C11" s="62"/>
      <c r="D11" s="62">
        <v>32000</v>
      </c>
      <c r="E11" s="62"/>
      <c r="F11" s="62"/>
      <c r="G11" s="62"/>
      <c r="H11" s="62"/>
      <c r="I11" s="62"/>
      <c r="J11" s="62"/>
      <c r="K11" s="62"/>
      <c r="L11" s="62"/>
      <c r="M11" s="62"/>
      <c r="N11" s="113">
        <f t="shared" si="0"/>
        <v>32000</v>
      </c>
    </row>
    <row r="12" spans="1:14" ht="24" customHeight="1">
      <c r="A12" s="107" t="s">
        <v>324</v>
      </c>
      <c r="B12" s="62"/>
      <c r="C12" s="62"/>
      <c r="D12" s="62"/>
      <c r="E12" s="62"/>
      <c r="F12" s="62"/>
      <c r="G12" s="62"/>
      <c r="H12" s="62"/>
      <c r="I12" s="62"/>
      <c r="J12" s="62">
        <v>22000</v>
      </c>
      <c r="K12" s="62">
        <v>17500</v>
      </c>
      <c r="L12" s="62"/>
      <c r="M12" s="62"/>
      <c r="N12" s="113">
        <f t="shared" si="0"/>
        <v>39500</v>
      </c>
    </row>
    <row r="13" spans="1:14" ht="23.25" customHeight="1">
      <c r="A13" s="107" t="s">
        <v>325</v>
      </c>
      <c r="B13" s="62">
        <v>403320</v>
      </c>
      <c r="C13" s="62">
        <v>641825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13">
        <f t="shared" si="0"/>
        <v>1045145</v>
      </c>
    </row>
    <row r="14" spans="1:14" ht="24" customHeight="1">
      <c r="A14" s="107" t="s">
        <v>326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>
        <v>2000</v>
      </c>
      <c r="M14" s="62"/>
      <c r="N14" s="113">
        <f t="shared" si="0"/>
        <v>2000</v>
      </c>
    </row>
    <row r="15" spans="1:14" ht="21.75" customHeight="1">
      <c r="A15" s="107" t="s">
        <v>274</v>
      </c>
      <c r="B15" s="62"/>
      <c r="C15" s="62"/>
      <c r="D15" s="62">
        <v>4000</v>
      </c>
      <c r="E15" s="62">
        <v>10000</v>
      </c>
      <c r="F15" s="62">
        <v>2000</v>
      </c>
      <c r="G15" s="62"/>
      <c r="H15" s="62"/>
      <c r="I15" s="62">
        <v>15600</v>
      </c>
      <c r="J15" s="62">
        <v>2000</v>
      </c>
      <c r="K15" s="62"/>
      <c r="L15" s="62">
        <v>2000</v>
      </c>
      <c r="M15" s="62"/>
      <c r="N15" s="113">
        <f t="shared" si="0"/>
        <v>35600</v>
      </c>
    </row>
    <row r="16" spans="1:14" ht="33" customHeight="1" thickBot="1">
      <c r="A16" s="115" t="s">
        <v>270</v>
      </c>
      <c r="B16" s="63">
        <f aca="true" t="shared" si="1" ref="B16:M16">SUM(B6:B15)</f>
        <v>403320</v>
      </c>
      <c r="C16" s="63">
        <f t="shared" si="1"/>
        <v>641825</v>
      </c>
      <c r="D16" s="63">
        <f t="shared" si="1"/>
        <v>37170</v>
      </c>
      <c r="E16" s="63">
        <f t="shared" si="1"/>
        <v>435600</v>
      </c>
      <c r="F16" s="63">
        <f t="shared" si="1"/>
        <v>222004</v>
      </c>
      <c r="G16" s="63">
        <f t="shared" si="1"/>
        <v>5210829</v>
      </c>
      <c r="H16" s="63">
        <f t="shared" si="1"/>
        <v>700</v>
      </c>
      <c r="I16" s="63">
        <f t="shared" si="1"/>
        <v>31200</v>
      </c>
      <c r="J16" s="63">
        <f t="shared" si="1"/>
        <v>24000</v>
      </c>
      <c r="K16" s="63">
        <f t="shared" si="1"/>
        <v>17500</v>
      </c>
      <c r="L16" s="63">
        <f t="shared" si="1"/>
        <v>6000</v>
      </c>
      <c r="M16" s="271">
        <f t="shared" si="1"/>
        <v>0</v>
      </c>
      <c r="N16" s="116">
        <f t="shared" si="0"/>
        <v>7030148</v>
      </c>
    </row>
    <row r="17" spans="1:14" ht="36.75" customHeight="1" thickBot="1">
      <c r="A17" s="117" t="s">
        <v>333</v>
      </c>
      <c r="B17" s="289">
        <f>SUM(B16,C16,D16,E16,F16,G16,H16,I16,J16,K16,L16)</f>
        <v>7030148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118"/>
    </row>
    <row r="18" ht="15.75" customHeight="1"/>
    <row r="19" ht="14.25" customHeight="1"/>
    <row r="20" ht="16.5" customHeight="1">
      <c r="A20" s="85" t="s">
        <v>297</v>
      </c>
    </row>
    <row r="21" spans="1:13" ht="18">
      <c r="A21" s="284" t="s">
        <v>334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ht="12.7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 t="s">
        <v>267</v>
      </c>
    </row>
    <row r="23" spans="1:14" ht="15.75">
      <c r="A23" s="108"/>
      <c r="B23" s="285" t="s">
        <v>268</v>
      </c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87"/>
    </row>
    <row r="24" spans="1:14" ht="78.75">
      <c r="A24" s="109" t="s">
        <v>280</v>
      </c>
      <c r="B24" s="110" t="s">
        <v>272</v>
      </c>
      <c r="C24" s="110" t="s">
        <v>271</v>
      </c>
      <c r="D24" s="110" t="s">
        <v>273</v>
      </c>
      <c r="E24" s="110" t="s">
        <v>275</v>
      </c>
      <c r="F24" s="110" t="s">
        <v>327</v>
      </c>
      <c r="G24" s="110" t="s">
        <v>328</v>
      </c>
      <c r="H24" s="110" t="s">
        <v>277</v>
      </c>
      <c r="I24" s="110" t="s">
        <v>282</v>
      </c>
      <c r="J24" s="110" t="s">
        <v>329</v>
      </c>
      <c r="K24" s="110" t="s">
        <v>278</v>
      </c>
      <c r="L24" s="111" t="s">
        <v>279</v>
      </c>
      <c r="M24" s="111" t="s">
        <v>269</v>
      </c>
      <c r="N24" s="112" t="s">
        <v>330</v>
      </c>
    </row>
    <row r="25" spans="1:14" ht="24.75" customHeight="1">
      <c r="A25" s="106" t="s">
        <v>394</v>
      </c>
      <c r="B25" s="58"/>
      <c r="C25" s="58"/>
      <c r="D25" s="58"/>
      <c r="E25" s="59"/>
      <c r="F25" s="60"/>
      <c r="G25" s="60"/>
      <c r="H25" s="60"/>
      <c r="I25" s="60">
        <v>15756</v>
      </c>
      <c r="J25" s="60"/>
      <c r="K25" s="60"/>
      <c r="L25" s="60"/>
      <c r="M25" s="58"/>
      <c r="N25" s="113">
        <f>SUM(B25:M25)</f>
        <v>15756</v>
      </c>
    </row>
    <row r="26" spans="1:14" ht="23.25" customHeight="1">
      <c r="A26" s="106" t="s">
        <v>395</v>
      </c>
      <c r="B26" s="58"/>
      <c r="C26" s="58"/>
      <c r="D26" s="58"/>
      <c r="E26" s="58"/>
      <c r="F26" s="60">
        <v>222204</v>
      </c>
      <c r="G26" s="60">
        <v>5262937</v>
      </c>
      <c r="H26" s="60">
        <v>707</v>
      </c>
      <c r="I26" s="60"/>
      <c r="J26" s="61"/>
      <c r="K26" s="61"/>
      <c r="L26" s="61"/>
      <c r="M26" s="114"/>
      <c r="N26" s="113">
        <f aca="true" t="shared" si="2" ref="N26:N35">SUM(B26:M26)</f>
        <v>5485848</v>
      </c>
    </row>
    <row r="27" spans="1:14" ht="22.5" customHeight="1">
      <c r="A27" s="107" t="s">
        <v>396</v>
      </c>
      <c r="B27" s="62"/>
      <c r="C27" s="62"/>
      <c r="D27" s="62"/>
      <c r="E27" s="62">
        <v>5050</v>
      </c>
      <c r="F27" s="62"/>
      <c r="G27" s="62"/>
      <c r="H27" s="62"/>
      <c r="I27" s="62"/>
      <c r="J27" s="62"/>
      <c r="K27" s="62"/>
      <c r="L27" s="62"/>
      <c r="M27" s="62"/>
      <c r="N27" s="113">
        <f t="shared" si="2"/>
        <v>5050</v>
      </c>
    </row>
    <row r="28" spans="1:14" ht="18.75" customHeight="1">
      <c r="A28" s="107" t="s">
        <v>397</v>
      </c>
      <c r="B28" s="62"/>
      <c r="C28" s="62"/>
      <c r="D28" s="62">
        <v>1182</v>
      </c>
      <c r="E28" s="62"/>
      <c r="F28" s="62"/>
      <c r="G28" s="62"/>
      <c r="H28" s="62"/>
      <c r="I28" s="62"/>
      <c r="J28" s="62"/>
      <c r="K28" s="62"/>
      <c r="L28" s="62"/>
      <c r="M28" s="62"/>
      <c r="N28" s="113">
        <f t="shared" si="2"/>
        <v>1182</v>
      </c>
    </row>
    <row r="29" spans="1:14" ht="23.25" customHeight="1">
      <c r="A29" s="107" t="s">
        <v>398</v>
      </c>
      <c r="B29" s="62"/>
      <c r="C29" s="62"/>
      <c r="D29" s="62"/>
      <c r="E29" s="62">
        <v>424806</v>
      </c>
      <c r="F29" s="62"/>
      <c r="G29" s="62"/>
      <c r="H29" s="62"/>
      <c r="I29" s="62"/>
      <c r="J29" s="62"/>
      <c r="K29" s="62"/>
      <c r="L29" s="62">
        <v>2020</v>
      </c>
      <c r="M29" s="62"/>
      <c r="N29" s="113">
        <f t="shared" si="2"/>
        <v>426826</v>
      </c>
    </row>
    <row r="30" spans="1:14" ht="23.25" customHeight="1">
      <c r="A30" s="107" t="s">
        <v>399</v>
      </c>
      <c r="B30" s="62"/>
      <c r="C30" s="62"/>
      <c r="D30" s="62">
        <v>32320</v>
      </c>
      <c r="E30" s="62"/>
      <c r="F30" s="62"/>
      <c r="G30" s="62"/>
      <c r="H30" s="62"/>
      <c r="I30" s="62"/>
      <c r="J30" s="62"/>
      <c r="K30" s="62"/>
      <c r="L30" s="62"/>
      <c r="M30" s="62"/>
      <c r="N30" s="113">
        <f t="shared" si="2"/>
        <v>32320</v>
      </c>
    </row>
    <row r="31" spans="1:14" ht="22.5" customHeight="1">
      <c r="A31" s="107" t="s">
        <v>400</v>
      </c>
      <c r="B31" s="62"/>
      <c r="C31" s="62"/>
      <c r="D31" s="62"/>
      <c r="E31" s="62"/>
      <c r="F31" s="62"/>
      <c r="G31" s="62"/>
      <c r="H31" s="62"/>
      <c r="I31" s="62"/>
      <c r="J31" s="62">
        <v>22220</v>
      </c>
      <c r="K31" s="62">
        <v>17675</v>
      </c>
      <c r="L31" s="62"/>
      <c r="M31" s="62"/>
      <c r="N31" s="113">
        <f t="shared" si="2"/>
        <v>39895</v>
      </c>
    </row>
    <row r="32" spans="1:14" ht="24" customHeight="1">
      <c r="A32" s="107" t="s">
        <v>401</v>
      </c>
      <c r="B32" s="62">
        <v>407353</v>
      </c>
      <c r="C32" s="62">
        <v>648243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13">
        <f t="shared" si="2"/>
        <v>1055596</v>
      </c>
    </row>
    <row r="33" spans="1:14" ht="21.75" customHeight="1">
      <c r="A33" s="107" t="s">
        <v>402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>
        <v>2020</v>
      </c>
      <c r="M33" s="62"/>
      <c r="N33" s="113">
        <f t="shared" si="2"/>
        <v>2020</v>
      </c>
    </row>
    <row r="34" spans="1:14" ht="21.75" customHeight="1">
      <c r="A34" s="107" t="s">
        <v>274</v>
      </c>
      <c r="B34" s="62"/>
      <c r="C34" s="62"/>
      <c r="D34" s="62">
        <v>4040</v>
      </c>
      <c r="E34" s="62">
        <v>10100</v>
      </c>
      <c r="F34" s="62">
        <v>2020</v>
      </c>
      <c r="G34" s="62"/>
      <c r="H34" s="62"/>
      <c r="I34" s="62">
        <v>15756</v>
      </c>
      <c r="J34" s="62">
        <v>2020</v>
      </c>
      <c r="K34" s="62"/>
      <c r="L34" s="62">
        <v>2020</v>
      </c>
      <c r="M34" s="62"/>
      <c r="N34" s="113">
        <f t="shared" si="2"/>
        <v>35956</v>
      </c>
    </row>
    <row r="35" spans="1:14" ht="28.5" customHeight="1" thickBot="1">
      <c r="A35" s="115" t="s">
        <v>270</v>
      </c>
      <c r="B35" s="63">
        <f aca="true" t="shared" si="3" ref="B35:M35">SUM(B25:B34)</f>
        <v>407353</v>
      </c>
      <c r="C35" s="63">
        <f t="shared" si="3"/>
        <v>648243</v>
      </c>
      <c r="D35" s="63">
        <f t="shared" si="3"/>
        <v>37542</v>
      </c>
      <c r="E35" s="63">
        <f t="shared" si="3"/>
        <v>439956</v>
      </c>
      <c r="F35" s="63">
        <f t="shared" si="3"/>
        <v>224224</v>
      </c>
      <c r="G35" s="63">
        <f t="shared" si="3"/>
        <v>5262937</v>
      </c>
      <c r="H35" s="63">
        <f t="shared" si="3"/>
        <v>707</v>
      </c>
      <c r="I35" s="63">
        <f t="shared" si="3"/>
        <v>31512</v>
      </c>
      <c r="J35" s="63">
        <f t="shared" si="3"/>
        <v>24240</v>
      </c>
      <c r="K35" s="63">
        <f t="shared" si="3"/>
        <v>17675</v>
      </c>
      <c r="L35" s="63">
        <f t="shared" si="3"/>
        <v>6060</v>
      </c>
      <c r="M35" s="63">
        <f t="shared" si="3"/>
        <v>0</v>
      </c>
      <c r="N35" s="116">
        <f t="shared" si="2"/>
        <v>7100449</v>
      </c>
    </row>
    <row r="36" spans="1:14" ht="32.25" thickBot="1">
      <c r="A36" s="117" t="s">
        <v>335</v>
      </c>
      <c r="B36" s="289">
        <f>SUM(B35,C35,D35,E35,F35,G35,H35,I35,J35,K35,L35)</f>
        <v>7100449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118"/>
    </row>
    <row r="37" ht="13.5" customHeight="1"/>
    <row r="38" ht="13.5" customHeight="1"/>
    <row r="39" ht="13.5" customHeight="1"/>
    <row r="40" ht="13.5" customHeight="1"/>
    <row r="41" ht="13.5" customHeight="1"/>
    <row r="42" ht="12.75">
      <c r="A42" s="85" t="s">
        <v>297</v>
      </c>
    </row>
    <row r="43" spans="1:13" ht="18">
      <c r="A43" s="284" t="s">
        <v>392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1:13" ht="12.7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 t="s">
        <v>267</v>
      </c>
    </row>
    <row r="45" spans="1:14" ht="15.75">
      <c r="A45" s="108"/>
      <c r="B45" s="285" t="s">
        <v>268</v>
      </c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8"/>
      <c r="N45" s="87"/>
    </row>
    <row r="46" spans="1:14" ht="78.75">
      <c r="A46" s="109" t="s">
        <v>280</v>
      </c>
      <c r="B46" s="110" t="s">
        <v>272</v>
      </c>
      <c r="C46" s="110" t="s">
        <v>271</v>
      </c>
      <c r="D46" s="110" t="s">
        <v>273</v>
      </c>
      <c r="E46" s="110" t="s">
        <v>275</v>
      </c>
      <c r="F46" s="110" t="s">
        <v>327</v>
      </c>
      <c r="G46" s="110" t="s">
        <v>328</v>
      </c>
      <c r="H46" s="110" t="s">
        <v>277</v>
      </c>
      <c r="I46" s="110" t="s">
        <v>282</v>
      </c>
      <c r="J46" s="110" t="s">
        <v>329</v>
      </c>
      <c r="K46" s="110" t="s">
        <v>278</v>
      </c>
      <c r="L46" s="111" t="s">
        <v>279</v>
      </c>
      <c r="M46" s="111" t="s">
        <v>269</v>
      </c>
      <c r="N46" s="112" t="s">
        <v>330</v>
      </c>
    </row>
    <row r="47" spans="1:14" ht="21" customHeight="1">
      <c r="A47" s="106" t="s">
        <v>394</v>
      </c>
      <c r="B47" s="58"/>
      <c r="C47" s="58"/>
      <c r="D47" s="58"/>
      <c r="E47" s="59"/>
      <c r="F47" s="60"/>
      <c r="G47" s="60"/>
      <c r="H47" s="60"/>
      <c r="I47" s="60">
        <v>15992</v>
      </c>
      <c r="J47" s="60"/>
      <c r="K47" s="60"/>
      <c r="L47" s="60"/>
      <c r="M47" s="58"/>
      <c r="N47" s="113">
        <f>SUM(B47:M47)</f>
        <v>15992</v>
      </c>
    </row>
    <row r="48" spans="1:14" ht="19.5" customHeight="1">
      <c r="A48" s="106" t="s">
        <v>395</v>
      </c>
      <c r="B48" s="58"/>
      <c r="C48" s="58"/>
      <c r="D48" s="58"/>
      <c r="E48" s="58"/>
      <c r="F48" s="60">
        <v>225537</v>
      </c>
      <c r="G48" s="60">
        <v>5341881</v>
      </c>
      <c r="H48" s="60">
        <v>718</v>
      </c>
      <c r="I48" s="60"/>
      <c r="J48" s="61"/>
      <c r="K48" s="61"/>
      <c r="L48" s="61"/>
      <c r="M48" s="114"/>
      <c r="N48" s="113">
        <f aca="true" t="shared" si="4" ref="N48:N57">SUM(B48:M48)</f>
        <v>5568136</v>
      </c>
    </row>
    <row r="49" spans="1:14" ht="22.5" customHeight="1">
      <c r="A49" s="107" t="s">
        <v>396</v>
      </c>
      <c r="B49" s="62"/>
      <c r="C49" s="62"/>
      <c r="D49" s="62"/>
      <c r="E49" s="62">
        <v>5126</v>
      </c>
      <c r="F49" s="62"/>
      <c r="G49" s="62"/>
      <c r="H49" s="62"/>
      <c r="I49" s="62"/>
      <c r="J49" s="62"/>
      <c r="K49" s="62"/>
      <c r="L49" s="62"/>
      <c r="M49" s="62"/>
      <c r="N49" s="113">
        <f t="shared" si="4"/>
        <v>5126</v>
      </c>
    </row>
    <row r="50" spans="1:14" ht="18" customHeight="1">
      <c r="A50" s="107" t="s">
        <v>397</v>
      </c>
      <c r="B50" s="62"/>
      <c r="C50" s="62"/>
      <c r="D50" s="62">
        <v>1199</v>
      </c>
      <c r="E50" s="62"/>
      <c r="F50" s="62"/>
      <c r="G50" s="62"/>
      <c r="H50" s="62"/>
      <c r="I50" s="62"/>
      <c r="J50" s="62"/>
      <c r="K50" s="62"/>
      <c r="L50" s="62"/>
      <c r="M50" s="62"/>
      <c r="N50" s="113">
        <f t="shared" si="4"/>
        <v>1199</v>
      </c>
    </row>
    <row r="51" spans="1:14" ht="21.75" customHeight="1">
      <c r="A51" s="107" t="s">
        <v>398</v>
      </c>
      <c r="B51" s="62"/>
      <c r="C51" s="62"/>
      <c r="D51" s="62"/>
      <c r="E51" s="62">
        <v>431178</v>
      </c>
      <c r="F51" s="62"/>
      <c r="G51" s="62"/>
      <c r="H51" s="62"/>
      <c r="I51" s="62"/>
      <c r="J51" s="62"/>
      <c r="K51" s="62"/>
      <c r="L51" s="62">
        <v>2050</v>
      </c>
      <c r="M51" s="62"/>
      <c r="N51" s="113">
        <f t="shared" si="4"/>
        <v>433228</v>
      </c>
    </row>
    <row r="52" spans="1:14" ht="21" customHeight="1">
      <c r="A52" s="107" t="s">
        <v>399</v>
      </c>
      <c r="B52" s="62"/>
      <c r="C52" s="62"/>
      <c r="D52" s="62">
        <v>32805</v>
      </c>
      <c r="E52" s="62"/>
      <c r="F52" s="62"/>
      <c r="G52" s="62"/>
      <c r="H52" s="62"/>
      <c r="I52" s="62"/>
      <c r="J52" s="62"/>
      <c r="K52" s="62"/>
      <c r="L52" s="62"/>
      <c r="M52" s="62"/>
      <c r="N52" s="113">
        <f t="shared" si="4"/>
        <v>32805</v>
      </c>
    </row>
    <row r="53" spans="1:14" ht="19.5" customHeight="1">
      <c r="A53" s="107" t="s">
        <v>400</v>
      </c>
      <c r="B53" s="62"/>
      <c r="C53" s="62"/>
      <c r="D53" s="62"/>
      <c r="E53" s="62"/>
      <c r="F53" s="62"/>
      <c r="G53" s="62"/>
      <c r="H53" s="62"/>
      <c r="I53" s="62"/>
      <c r="J53" s="62">
        <v>22553</v>
      </c>
      <c r="K53" s="62">
        <v>17940</v>
      </c>
      <c r="L53" s="62"/>
      <c r="M53" s="62"/>
      <c r="N53" s="113">
        <f t="shared" si="4"/>
        <v>40493</v>
      </c>
    </row>
    <row r="54" spans="1:14" ht="21.75" customHeight="1">
      <c r="A54" s="107" t="s">
        <v>401</v>
      </c>
      <c r="B54" s="62">
        <v>413463</v>
      </c>
      <c r="C54" s="62">
        <v>657967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113">
        <f t="shared" si="4"/>
        <v>1071430</v>
      </c>
    </row>
    <row r="55" spans="1:14" ht="18" customHeight="1">
      <c r="A55" s="107" t="s">
        <v>402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>
        <v>2050</v>
      </c>
      <c r="M55" s="62"/>
      <c r="N55" s="113">
        <f t="shared" si="4"/>
        <v>2050</v>
      </c>
    </row>
    <row r="56" spans="1:14" ht="19.5" customHeight="1">
      <c r="A56" s="107" t="s">
        <v>274</v>
      </c>
      <c r="B56" s="62"/>
      <c r="C56" s="62"/>
      <c r="D56" s="62">
        <v>4102</v>
      </c>
      <c r="E56" s="62">
        <v>10253</v>
      </c>
      <c r="F56" s="62">
        <v>2050</v>
      </c>
      <c r="G56" s="62"/>
      <c r="H56" s="62"/>
      <c r="I56" s="62">
        <v>15992</v>
      </c>
      <c r="J56" s="62">
        <v>2050</v>
      </c>
      <c r="K56" s="62"/>
      <c r="L56" s="62">
        <v>2050</v>
      </c>
      <c r="M56" s="62"/>
      <c r="N56" s="113">
        <f t="shared" si="4"/>
        <v>36497</v>
      </c>
    </row>
    <row r="57" spans="1:14" ht="33.75" customHeight="1" thickBot="1">
      <c r="A57" s="115" t="s">
        <v>270</v>
      </c>
      <c r="B57" s="63">
        <f aca="true" t="shared" si="5" ref="B57:M57">SUM(B47:B56)</f>
        <v>413463</v>
      </c>
      <c r="C57" s="63">
        <f t="shared" si="5"/>
        <v>657967</v>
      </c>
      <c r="D57" s="63">
        <f t="shared" si="5"/>
        <v>38106</v>
      </c>
      <c r="E57" s="63">
        <f t="shared" si="5"/>
        <v>446557</v>
      </c>
      <c r="F57" s="63">
        <f t="shared" si="5"/>
        <v>227587</v>
      </c>
      <c r="G57" s="63">
        <f t="shared" si="5"/>
        <v>5341881</v>
      </c>
      <c r="H57" s="63">
        <f t="shared" si="5"/>
        <v>718</v>
      </c>
      <c r="I57" s="63">
        <f t="shared" si="5"/>
        <v>31984</v>
      </c>
      <c r="J57" s="63">
        <f t="shared" si="5"/>
        <v>24603</v>
      </c>
      <c r="K57" s="63">
        <f t="shared" si="5"/>
        <v>17940</v>
      </c>
      <c r="L57" s="63">
        <f t="shared" si="5"/>
        <v>6150</v>
      </c>
      <c r="M57" s="63">
        <f t="shared" si="5"/>
        <v>0</v>
      </c>
      <c r="N57" s="116">
        <f t="shared" si="4"/>
        <v>7206956</v>
      </c>
    </row>
    <row r="58" spans="1:14" ht="32.25" thickBot="1">
      <c r="A58" s="117" t="s">
        <v>393</v>
      </c>
      <c r="B58" s="289">
        <f>SUM(B57,C57,D57,E57,F57,G57,H57,I57,J57,K57,L57)</f>
        <v>7206956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118"/>
    </row>
  </sheetData>
  <sheetProtection/>
  <mergeCells count="9">
    <mergeCell ref="A43:M43"/>
    <mergeCell ref="B45:M45"/>
    <mergeCell ref="B58:M58"/>
    <mergeCell ref="A2:M2"/>
    <mergeCell ref="B4:M4"/>
    <mergeCell ref="B17:M17"/>
    <mergeCell ref="A21:M21"/>
    <mergeCell ref="B23:M23"/>
    <mergeCell ref="B36:M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4" sqref="A14:H14"/>
    </sheetView>
  </sheetViews>
  <sheetFormatPr defaultColWidth="9.140625" defaultRowHeight="12.75"/>
  <cols>
    <col min="6" max="6" width="17.421875" style="0" customWidth="1"/>
    <col min="7" max="7" width="18.28125" style="0" customWidth="1"/>
    <col min="8" max="8" width="20.28125" style="0" customWidth="1"/>
  </cols>
  <sheetData>
    <row r="2" spans="1:8" ht="15">
      <c r="A2" s="291"/>
      <c r="B2" s="291"/>
      <c r="C2" s="291"/>
      <c r="D2" s="291"/>
      <c r="E2" s="291"/>
      <c r="F2" s="291"/>
      <c r="G2" s="291"/>
      <c r="H2" s="291"/>
    </row>
    <row r="3" spans="1:8" ht="18">
      <c r="A3" s="292" t="s">
        <v>336</v>
      </c>
      <c r="B3" s="292"/>
      <c r="C3" s="292"/>
      <c r="D3" s="292"/>
      <c r="E3" s="292"/>
      <c r="F3" s="292"/>
      <c r="G3" s="292"/>
      <c r="H3" s="292"/>
    </row>
    <row r="4" spans="1:8" ht="18">
      <c r="A4" s="292" t="s">
        <v>403</v>
      </c>
      <c r="B4" s="292"/>
      <c r="C4" s="292"/>
      <c r="D4" s="292"/>
      <c r="E4" s="292"/>
      <c r="F4" s="292"/>
      <c r="G4" s="293"/>
      <c r="H4" s="293"/>
    </row>
    <row r="5" spans="1:8" ht="18">
      <c r="A5" s="64"/>
      <c r="B5" s="65"/>
      <c r="C5" s="65"/>
      <c r="D5" s="65"/>
      <c r="E5" s="65"/>
      <c r="F5" s="86" t="s">
        <v>298</v>
      </c>
      <c r="G5" s="86" t="s">
        <v>299</v>
      </c>
      <c r="H5" s="1"/>
    </row>
    <row r="6" spans="1:8" ht="26.25">
      <c r="A6" s="66"/>
      <c r="B6" s="67"/>
      <c r="C6" s="67"/>
      <c r="D6" s="68"/>
      <c r="E6" s="69"/>
      <c r="F6" s="70" t="s">
        <v>404</v>
      </c>
      <c r="G6" s="70" t="s">
        <v>405</v>
      </c>
      <c r="H6" s="71" t="s">
        <v>406</v>
      </c>
    </row>
    <row r="7" spans="1:8" ht="15.75">
      <c r="A7" s="294" t="s">
        <v>283</v>
      </c>
      <c r="B7" s="295"/>
      <c r="C7" s="295"/>
      <c r="D7" s="295"/>
      <c r="E7" s="296"/>
      <c r="F7" s="72">
        <f>F8+F9</f>
        <v>6994548</v>
      </c>
      <c r="G7" s="72">
        <f>G8+G9</f>
        <v>7064493</v>
      </c>
      <c r="H7" s="72">
        <f>+H8+H9</f>
        <v>7170459</v>
      </c>
    </row>
    <row r="8" spans="1:8" ht="15.75">
      <c r="A8" s="297" t="s">
        <v>284</v>
      </c>
      <c r="B8" s="298"/>
      <c r="C8" s="298"/>
      <c r="D8" s="298"/>
      <c r="E8" s="299"/>
      <c r="F8" s="73">
        <v>6992548</v>
      </c>
      <c r="G8" s="73">
        <v>7062473</v>
      </c>
      <c r="H8" s="73">
        <v>7168409</v>
      </c>
    </row>
    <row r="9" spans="1:8" ht="15.75">
      <c r="A9" s="300" t="s">
        <v>285</v>
      </c>
      <c r="B9" s="301"/>
      <c r="C9" s="301"/>
      <c r="D9" s="301"/>
      <c r="E9" s="299"/>
      <c r="F9" s="73">
        <v>2000</v>
      </c>
      <c r="G9" s="73">
        <v>2020</v>
      </c>
      <c r="H9" s="73">
        <v>2050</v>
      </c>
    </row>
    <row r="10" spans="1:8" ht="15.75">
      <c r="A10" s="74" t="s">
        <v>286</v>
      </c>
      <c r="B10" s="75"/>
      <c r="C10" s="75"/>
      <c r="D10" s="75"/>
      <c r="E10" s="76"/>
      <c r="F10" s="72">
        <f>F11+F12</f>
        <v>7030148</v>
      </c>
      <c r="G10" s="72">
        <f>+G11+G12</f>
        <v>7100449</v>
      </c>
      <c r="H10" s="72">
        <f>+H11+H12</f>
        <v>7206956</v>
      </c>
    </row>
    <row r="11" spans="1:8" ht="15.75">
      <c r="A11" s="302" t="s">
        <v>287</v>
      </c>
      <c r="B11" s="298"/>
      <c r="C11" s="298"/>
      <c r="D11" s="298"/>
      <c r="E11" s="303"/>
      <c r="F11" s="73">
        <v>6849148</v>
      </c>
      <c r="G11" s="73">
        <v>6917639</v>
      </c>
      <c r="H11" s="77">
        <v>7021404</v>
      </c>
    </row>
    <row r="12" spans="1:8" ht="15.75">
      <c r="A12" s="304" t="s">
        <v>288</v>
      </c>
      <c r="B12" s="301"/>
      <c r="C12" s="301"/>
      <c r="D12" s="301"/>
      <c r="E12" s="299"/>
      <c r="F12" s="78">
        <v>181000</v>
      </c>
      <c r="G12" s="78">
        <v>182810</v>
      </c>
      <c r="H12" s="77">
        <v>185552</v>
      </c>
    </row>
    <row r="13" spans="1:8" ht="15.75">
      <c r="A13" s="305" t="s">
        <v>289</v>
      </c>
      <c r="B13" s="295"/>
      <c r="C13" s="295"/>
      <c r="D13" s="295"/>
      <c r="E13" s="306"/>
      <c r="F13" s="79">
        <f>+F7-F10</f>
        <v>-35600</v>
      </c>
      <c r="G13" s="79">
        <f>+G7-G10</f>
        <v>-35956</v>
      </c>
      <c r="H13" s="79">
        <f>+H7-H10</f>
        <v>-36497</v>
      </c>
    </row>
    <row r="14" spans="1:8" ht="18">
      <c r="A14" s="284"/>
      <c r="B14" s="307"/>
      <c r="C14" s="307"/>
      <c r="D14" s="307"/>
      <c r="E14" s="307"/>
      <c r="F14" s="308"/>
      <c r="G14" s="308"/>
      <c r="H14" s="308"/>
    </row>
    <row r="15" spans="1:8" ht="26.25">
      <c r="A15" s="66"/>
      <c r="B15" s="67"/>
      <c r="C15" s="67"/>
      <c r="D15" s="68"/>
      <c r="E15" s="69"/>
      <c r="F15" s="70" t="s">
        <v>407</v>
      </c>
      <c r="G15" s="70" t="s">
        <v>405</v>
      </c>
      <c r="H15" s="71" t="s">
        <v>406</v>
      </c>
    </row>
    <row r="16" spans="1:8" ht="15.75">
      <c r="A16" s="309" t="s">
        <v>290</v>
      </c>
      <c r="B16" s="310"/>
      <c r="C16" s="310"/>
      <c r="D16" s="310"/>
      <c r="E16" s="311"/>
      <c r="F16" s="80"/>
      <c r="G16" s="80"/>
      <c r="H16" s="81"/>
    </row>
    <row r="17" spans="1:8" ht="15.75">
      <c r="A17" s="312" t="s">
        <v>291</v>
      </c>
      <c r="B17" s="313"/>
      <c r="C17" s="313"/>
      <c r="D17" s="313"/>
      <c r="E17" s="314"/>
      <c r="F17" s="82">
        <v>35600</v>
      </c>
      <c r="G17" s="82">
        <v>35956</v>
      </c>
      <c r="H17" s="79">
        <v>36497</v>
      </c>
    </row>
    <row r="18" spans="1:8" ht="18">
      <c r="A18" s="317"/>
      <c r="B18" s="307"/>
      <c r="C18" s="307"/>
      <c r="D18" s="307"/>
      <c r="E18" s="307"/>
      <c r="F18" s="308"/>
      <c r="G18" s="308"/>
      <c r="H18" s="308"/>
    </row>
    <row r="19" spans="1:8" ht="26.25">
      <c r="A19" s="66"/>
      <c r="B19" s="67"/>
      <c r="C19" s="67"/>
      <c r="D19" s="68"/>
      <c r="E19" s="69"/>
      <c r="F19" s="70" t="s">
        <v>407</v>
      </c>
      <c r="G19" s="70" t="s">
        <v>405</v>
      </c>
      <c r="H19" s="71" t="s">
        <v>406</v>
      </c>
    </row>
    <row r="20" spans="1:8" ht="15.75">
      <c r="A20" s="297" t="s">
        <v>292</v>
      </c>
      <c r="B20" s="298"/>
      <c r="C20" s="298"/>
      <c r="D20" s="298"/>
      <c r="E20" s="318"/>
      <c r="F20" s="78"/>
      <c r="G20" s="78"/>
      <c r="H20" s="78"/>
    </row>
    <row r="21" spans="1:8" ht="15.75">
      <c r="A21" s="297" t="s">
        <v>293</v>
      </c>
      <c r="B21" s="298"/>
      <c r="C21" s="298"/>
      <c r="D21" s="298"/>
      <c r="E21" s="318"/>
      <c r="F21" s="78"/>
      <c r="G21" s="78"/>
      <c r="H21" s="78"/>
    </row>
    <row r="22" spans="1:8" ht="15.75">
      <c r="A22" s="305" t="s">
        <v>294</v>
      </c>
      <c r="B22" s="295"/>
      <c r="C22" s="295"/>
      <c r="D22" s="295"/>
      <c r="E22" s="306"/>
      <c r="F22" s="72">
        <f>F20-F21</f>
        <v>0</v>
      </c>
      <c r="G22" s="72">
        <f>G20-G21</f>
        <v>0</v>
      </c>
      <c r="H22" s="72">
        <f>H20-H21</f>
        <v>0</v>
      </c>
    </row>
    <row r="23" spans="1:8" ht="18">
      <c r="A23" s="317"/>
      <c r="B23" s="307"/>
      <c r="C23" s="307"/>
      <c r="D23" s="307"/>
      <c r="E23" s="307"/>
      <c r="F23" s="308"/>
      <c r="G23" s="308"/>
      <c r="H23" s="308"/>
    </row>
    <row r="24" spans="1:8" ht="15.75">
      <c r="A24" s="302" t="s">
        <v>295</v>
      </c>
      <c r="B24" s="298"/>
      <c r="C24" s="298"/>
      <c r="D24" s="298"/>
      <c r="E24" s="318"/>
      <c r="F24" s="78">
        <f>IF((F13+F17+F22)&lt;&gt;0,"NESLAGANJE ZBROJA",(F13+F17+F22))</f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8" ht="18">
      <c r="A25" s="83"/>
      <c r="B25" s="65"/>
      <c r="C25" s="65"/>
      <c r="D25" s="65"/>
      <c r="E25" s="65"/>
      <c r="F25" s="84"/>
      <c r="G25" s="84"/>
      <c r="H25" s="84"/>
    </row>
    <row r="26" spans="1:8" ht="13.5">
      <c r="A26" s="315" t="s">
        <v>296</v>
      </c>
      <c r="B26" s="316"/>
      <c r="C26" s="316"/>
      <c r="D26" s="316"/>
      <c r="E26" s="316"/>
      <c r="F26" s="316"/>
      <c r="G26" s="316"/>
      <c r="H26" s="31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Zdenka</cp:lastModifiedBy>
  <cp:lastPrinted>2020-12-30T07:18:31Z</cp:lastPrinted>
  <dcterms:created xsi:type="dcterms:W3CDTF">2013-09-11T11:00:21Z</dcterms:created>
  <dcterms:modified xsi:type="dcterms:W3CDTF">2021-02-03T13:22:37Z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